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edelweissmf-my.sharepoint.com/personal/jehzeel_master_edelweissmf_com1/Documents/FCMPL2/LAB/COMPLIANCE/Mutual Fund/compliance/Compliance/Reports/1 - SEBI/31_Monthly Portfolio Disclosure/2022/8. August/"/>
    </mc:Choice>
  </mc:AlternateContent>
  <xr:revisionPtr revIDLastSave="486" documentId="14_{8DAAD234-913A-4CED-B2F1-6F1AD955864B}" xr6:coauthVersionLast="47" xr6:coauthVersionMax="47" xr10:uidLastSave="{35BA803D-A4B2-4C94-A014-4306931150FE}"/>
  <bookViews>
    <workbookView xWindow="0" yWindow="0" windowWidth="23040" windowHeight="12360" activeTab="1" xr2:uid="{00000000-000D-0000-FFFF-FFFF00000000}"/>
  </bookViews>
  <sheets>
    <sheet name="Index" sheetId="43" r:id="rId1"/>
    <sheet name="EDACBF" sheetId="1" r:id="rId2"/>
    <sheet name="EDBE23" sheetId="2" r:id="rId3"/>
    <sheet name="EDBE25" sheetId="3" r:id="rId4"/>
    <sheet name="EDBE30" sheetId="4" r:id="rId5"/>
    <sheet name="EDBE31" sheetId="5" r:id="rId6"/>
    <sheet name="EDBE32" sheetId="6" r:id="rId7"/>
    <sheet name="EDBPDF" sheetId="7" r:id="rId8"/>
    <sheet name="EDCPSF" sheetId="8" r:id="rId9"/>
    <sheet name="EDFF23" sheetId="9" r:id="rId10"/>
    <sheet name="EDFF25" sheetId="10" r:id="rId11"/>
    <sheet name="EDFF30" sheetId="11" r:id="rId12"/>
    <sheet name="EDFF31" sheetId="12" r:id="rId13"/>
    <sheet name="EDFF32" sheetId="13" r:id="rId14"/>
    <sheet name="EDGSEC" sheetId="14" r:id="rId15"/>
    <sheet name="EDNP27" sheetId="15" r:id="rId16"/>
    <sheet name="EDNPSF" sheetId="16" r:id="rId17"/>
    <sheet name="EDONTF" sheetId="17" r:id="rId18"/>
    <sheet name="EEARBF" sheetId="18" r:id="rId19"/>
    <sheet name="EEARFD" sheetId="19" r:id="rId20"/>
    <sheet name="EEDGEF" sheetId="20" r:id="rId21"/>
    <sheet name="EEECRF" sheetId="21" r:id="rId22"/>
    <sheet name="EEELSS" sheetId="22" r:id="rId23"/>
    <sheet name="EEEQTF" sheetId="23" r:id="rId24"/>
    <sheet name="EEESCF" sheetId="24" r:id="rId25"/>
    <sheet name="EEESSF" sheetId="25" r:id="rId26"/>
    <sheet name="EEFOCF" sheetId="26" r:id="rId27"/>
    <sheet name="EEIF30" sheetId="27" r:id="rId28"/>
    <sheet name="EEIF50" sheetId="28" r:id="rId29"/>
    <sheet name="EELMIF" sheetId="29" r:id="rId30"/>
    <sheet name="EEMOF1" sheetId="30" r:id="rId31"/>
    <sheet name="EENFBA" sheetId="31" r:id="rId32"/>
    <sheet name="EEPRUA" sheetId="32" r:id="rId33"/>
    <sheet name="EESMCF" sheetId="33" r:id="rId34"/>
    <sheet name="ELLIQF" sheetId="34" r:id="rId35"/>
    <sheet name="EOASEF" sheetId="35" r:id="rId36"/>
    <sheet name="EOCHIF" sheetId="36" r:id="rId37"/>
    <sheet name="EODWHF" sheetId="37" r:id="rId38"/>
    <sheet name="EOEDOF" sheetId="38" r:id="rId39"/>
    <sheet name="EOEMOP" sheetId="39" r:id="rId40"/>
    <sheet name="EOUSEF" sheetId="40" r:id="rId41"/>
    <sheet name="EOUSTF" sheetId="41" r:id="rId42"/>
  </sheets>
  <externalReferences>
    <externalReference r:id="rId43"/>
  </externalReferences>
  <definedNames>
    <definedName name="_xlnm._FilterDatabase" localSheetId="1" hidden="1">EDACBF!$A$5:$P$44</definedName>
    <definedName name="_xlnm._FilterDatabase" localSheetId="2" hidden="1">EDBE23!$A$5:$P$68</definedName>
    <definedName name="_xlnm._FilterDatabase" localSheetId="3" hidden="1">EDBE25!$A$5:$P$79</definedName>
    <definedName name="_xlnm._FilterDatabase" localSheetId="4" hidden="1">EDBE30!$A$5:$P$83</definedName>
    <definedName name="_xlnm._FilterDatabase" localSheetId="5" hidden="1">EDBE31!$A$5:$P$61</definedName>
    <definedName name="_xlnm._FilterDatabase" localSheetId="6" hidden="1">EDBE32!$A$5:$P$49</definedName>
    <definedName name="_xlnm._FilterDatabase" localSheetId="7" hidden="1">EDBPDF!$A$5:$P$56</definedName>
    <definedName name="_xlnm._FilterDatabase" localSheetId="8" hidden="1">EDCPSF!$A$5:$P$64</definedName>
    <definedName name="_xlnm._FilterDatabase" localSheetId="9" hidden="1">EDFF23!$A$5:$P$23</definedName>
    <definedName name="_xlnm._FilterDatabase" localSheetId="10" hidden="1">EDFF25!$A$5:$P$23</definedName>
    <definedName name="_xlnm._FilterDatabase" localSheetId="11" hidden="1">EDFF30!$A$5:$P$23</definedName>
    <definedName name="_xlnm._FilterDatabase" localSheetId="12" hidden="1">EDFF31!$A$5:$P$23</definedName>
    <definedName name="_xlnm._FilterDatabase" localSheetId="13" hidden="1">EDFF32!$A$5:$P$23</definedName>
    <definedName name="_xlnm._FilterDatabase" localSheetId="14" hidden="1">EDGSEC!$A$5:$P$48</definedName>
    <definedName name="_xlnm._FilterDatabase" localSheetId="15" hidden="1">EDNP27!$A$5:$P$79</definedName>
    <definedName name="_xlnm._FilterDatabase" localSheetId="16" hidden="1">EDNPSF!$A$5:$P$101</definedName>
    <definedName name="_xlnm._FilterDatabase" localSheetId="17" hidden="1">EDONTF!$A$5:$P$17</definedName>
    <definedName name="_xlnm._FilterDatabase" localSheetId="18" hidden="1">EEARBF!$A$5:$P$410</definedName>
    <definedName name="_xlnm._FilterDatabase" localSheetId="19" hidden="1">EEARFD!$A$5:$P$217</definedName>
    <definedName name="_xlnm._FilterDatabase" localSheetId="20" hidden="1">EEDGEF!$A$5:$P$108</definedName>
    <definedName name="_xlnm._FilterDatabase" localSheetId="21" hidden="1">EEECRF!$A$5:$P$73</definedName>
    <definedName name="_xlnm._FilterDatabase" localSheetId="22" hidden="1">EEELSS!$A$5:$P$72</definedName>
    <definedName name="_xlnm._FilterDatabase" localSheetId="23" hidden="1">EEEQTF!$A$5:$P$88</definedName>
    <definedName name="_xlnm._FilterDatabase" localSheetId="24" hidden="1">EEESCF!$A$5:$P$94</definedName>
    <definedName name="_xlnm._FilterDatabase" localSheetId="25" hidden="1">EEESSF!$A$5:$P$165</definedName>
    <definedName name="_xlnm._FilterDatabase" localSheetId="26" hidden="1">EEFOCF!$A$5:$P$51</definedName>
    <definedName name="_xlnm._FilterDatabase" localSheetId="27" hidden="1">EEIF30!$A$5:$P$51</definedName>
    <definedName name="_xlnm._FilterDatabase" localSheetId="28" hidden="1">EEIF50!$A$5:$P$72</definedName>
    <definedName name="_xlnm._FilterDatabase" localSheetId="29" hidden="1">EELMIF!$A$5:$P$271</definedName>
    <definedName name="_xlnm._FilterDatabase" localSheetId="30" hidden="1">EEMOF1!$A$5:$P$84</definedName>
    <definedName name="_xlnm._FilterDatabase" localSheetId="31" hidden="1">EENFBA!$A$5:$P$34</definedName>
    <definedName name="_xlnm._FilterDatabase" localSheetId="32" hidden="1">EEPRUA!$A$5:$P$199</definedName>
    <definedName name="_xlnm._FilterDatabase" localSheetId="33" hidden="1">EESMCF!$A$5:$P$82</definedName>
    <definedName name="_xlnm._FilterDatabase" localSheetId="34" hidden="1">ELLIQF!$A$5:$P$58</definedName>
    <definedName name="_xlnm._FilterDatabase" localSheetId="35" hidden="1">EOASEF!$A$5:$P$21</definedName>
    <definedName name="_xlnm._FilterDatabase" localSheetId="36" hidden="1">EOCHIF!$A$5:$P$21</definedName>
    <definedName name="_xlnm._FilterDatabase" localSheetId="37" hidden="1">EODWHF!$A$5:$P$70</definedName>
    <definedName name="_xlnm._FilterDatabase" localSheetId="38" hidden="1">EOEDOF!$A$5:$P$21</definedName>
    <definedName name="_xlnm._FilterDatabase" localSheetId="39" hidden="1">EOEMOP!$A$5:$P$21</definedName>
    <definedName name="_xlnm._FilterDatabase" localSheetId="40" hidden="1">EOUSEF!$A$5:$P$21</definedName>
    <definedName name="_xlnm._FilterDatabase" localSheetId="41" hidden="1">EOUSTF!$A$5:$P$21</definedName>
    <definedName name="Hedging_Positions_through_Futures_AS_ON_MMMM_DD__YYYY___NIL" localSheetId="2">EDBE23!#REF!</definedName>
    <definedName name="Hedging_Positions_through_Futures_AS_ON_MMMM_DD__YYYY___NIL" localSheetId="3">EDBE25!#REF!</definedName>
    <definedName name="Hedging_Positions_through_Futures_AS_ON_MMMM_DD__YYYY___NIL" localSheetId="4">EDBE30!#REF!</definedName>
    <definedName name="Hedging_Positions_through_Futures_AS_ON_MMMM_DD__YYYY___NIL" localSheetId="5">EDBE31!#REF!</definedName>
    <definedName name="Hedging_Positions_through_Futures_AS_ON_MMMM_DD__YYYY___NIL" localSheetId="6">EDBE32!#REF!</definedName>
    <definedName name="Hedging_Positions_through_Futures_AS_ON_MMMM_DD__YYYY___NIL" localSheetId="7">EDBPDF!#REF!</definedName>
    <definedName name="Hedging_Positions_through_Futures_AS_ON_MMMM_DD__YYYY___NIL" localSheetId="8">EDCPSF!#REF!</definedName>
    <definedName name="Hedging_Positions_through_Futures_AS_ON_MMMM_DD__YYYY___NIL" localSheetId="9">EDFF23!#REF!</definedName>
    <definedName name="Hedging_Positions_through_Futures_AS_ON_MMMM_DD__YYYY___NIL" localSheetId="10">EDFF25!#REF!</definedName>
    <definedName name="Hedging_Positions_through_Futures_AS_ON_MMMM_DD__YYYY___NIL" localSheetId="11">EDFF30!#REF!</definedName>
    <definedName name="Hedging_Positions_through_Futures_AS_ON_MMMM_DD__YYYY___NIL" localSheetId="12">EDFF31!#REF!</definedName>
    <definedName name="Hedging_Positions_through_Futures_AS_ON_MMMM_DD__YYYY___NIL" localSheetId="13">EDFF32!#REF!</definedName>
    <definedName name="Hedging_Positions_through_Futures_AS_ON_MMMM_DD__YYYY___NIL" localSheetId="14">EDGSEC!#REF!</definedName>
    <definedName name="Hedging_Positions_through_Futures_AS_ON_MMMM_DD__YYYY___NIL" localSheetId="15">EDNP27!#REF!</definedName>
    <definedName name="Hedging_Positions_through_Futures_AS_ON_MMMM_DD__YYYY___NIL" localSheetId="16">EDNPSF!#REF!</definedName>
    <definedName name="Hedging_Positions_through_Futures_AS_ON_MMMM_DD__YYYY___NIL" localSheetId="17">EDONTF!#REF!</definedName>
    <definedName name="Hedging_Positions_through_Futures_AS_ON_MMMM_DD__YYYY___NIL" localSheetId="18">EEARBF!#REF!</definedName>
    <definedName name="Hedging_Positions_through_Futures_AS_ON_MMMM_DD__YYYY___NIL" localSheetId="19">EEARFD!#REF!</definedName>
    <definedName name="Hedging_Positions_through_Futures_AS_ON_MMMM_DD__YYYY___NIL" localSheetId="20">EEDGEF!#REF!</definedName>
    <definedName name="Hedging_Positions_through_Futures_AS_ON_MMMM_DD__YYYY___NIL" localSheetId="21">EEECRF!#REF!</definedName>
    <definedName name="Hedging_Positions_through_Futures_AS_ON_MMMM_DD__YYYY___NIL" localSheetId="22">EEELSS!#REF!</definedName>
    <definedName name="Hedging_Positions_through_Futures_AS_ON_MMMM_DD__YYYY___NIL" localSheetId="23">EEEQTF!#REF!</definedName>
    <definedName name="Hedging_Positions_through_Futures_AS_ON_MMMM_DD__YYYY___NIL" localSheetId="24">EEESCF!#REF!</definedName>
    <definedName name="Hedging_Positions_through_Futures_AS_ON_MMMM_DD__YYYY___NIL" localSheetId="25">EEESSF!#REF!</definedName>
    <definedName name="Hedging_Positions_through_Futures_AS_ON_MMMM_DD__YYYY___NIL" localSheetId="26">EEFOCF!#REF!</definedName>
    <definedName name="Hedging_Positions_through_Futures_AS_ON_MMMM_DD__YYYY___NIL" localSheetId="27">EEIF30!#REF!</definedName>
    <definedName name="Hedging_Positions_through_Futures_AS_ON_MMMM_DD__YYYY___NIL" localSheetId="28">EEIF50!#REF!</definedName>
    <definedName name="Hedging_Positions_through_Futures_AS_ON_MMMM_DD__YYYY___NIL" localSheetId="29">EELMIF!#REF!</definedName>
    <definedName name="Hedging_Positions_through_Futures_AS_ON_MMMM_DD__YYYY___NIL" localSheetId="30">EEMOF1!#REF!</definedName>
    <definedName name="Hedging_Positions_through_Futures_AS_ON_MMMM_DD__YYYY___NIL" localSheetId="31">EENFBA!#REF!</definedName>
    <definedName name="Hedging_Positions_through_Futures_AS_ON_MMMM_DD__YYYY___NIL" localSheetId="32">EEPRUA!#REF!</definedName>
    <definedName name="Hedging_Positions_through_Futures_AS_ON_MMMM_DD__YYYY___NIL" localSheetId="33">EESMCF!#REF!</definedName>
    <definedName name="Hedging_Positions_through_Futures_AS_ON_MMMM_DD__YYYY___NIL" localSheetId="34">ELLIQF!#REF!</definedName>
    <definedName name="Hedging_Positions_through_Futures_AS_ON_MMMM_DD__YYYY___NIL" localSheetId="35">EOASEF!#REF!</definedName>
    <definedName name="Hedging_Positions_through_Futures_AS_ON_MMMM_DD__YYYY___NIL" localSheetId="36">EOCHIF!#REF!</definedName>
    <definedName name="Hedging_Positions_through_Futures_AS_ON_MMMM_DD__YYYY___NIL" localSheetId="37">EODWHF!#REF!</definedName>
    <definedName name="Hedging_Positions_through_Futures_AS_ON_MMMM_DD__YYYY___NIL" localSheetId="38">EOEDOF!#REF!</definedName>
    <definedName name="Hedging_Positions_through_Futures_AS_ON_MMMM_DD__YYYY___NIL" localSheetId="39">EOEMOP!#REF!</definedName>
    <definedName name="Hedging_Positions_through_Futures_AS_ON_MMMM_DD__YYYY___NIL" localSheetId="40">EOUSEF!#REF!</definedName>
    <definedName name="Hedging_Positions_through_Futures_AS_ON_MMMM_DD__YYYY___NIL" localSheetId="41">EOUSTF!#REF!</definedName>
    <definedName name="Hedging_Positions_through_Futures_AS_ON_MMMM_DD__YYYY___NIL" localSheetId="0">[1]EDACBF!#REF!</definedName>
    <definedName name="Hedging_Positions_through_Futures_AS_ON_MMMM_DD__YYYY___NIL">EDACBF!#REF!</definedName>
    <definedName name="JPM_Footer_disp" localSheetId="2">EDBE23!#REF!</definedName>
    <definedName name="JPM_Footer_disp" localSheetId="3">EDBE25!#REF!</definedName>
    <definedName name="JPM_Footer_disp" localSheetId="4">EDBE30!#REF!</definedName>
    <definedName name="JPM_Footer_disp" localSheetId="5">EDBE31!#REF!</definedName>
    <definedName name="JPM_Footer_disp" localSheetId="6">EDBE32!#REF!</definedName>
    <definedName name="JPM_Footer_disp" localSheetId="7">EDBPDF!#REF!</definedName>
    <definedName name="JPM_Footer_disp" localSheetId="8">EDCPSF!#REF!</definedName>
    <definedName name="JPM_Footer_disp" localSheetId="9">EDFF23!#REF!</definedName>
    <definedName name="JPM_Footer_disp" localSheetId="10">EDFF25!#REF!</definedName>
    <definedName name="JPM_Footer_disp" localSheetId="11">EDFF30!#REF!</definedName>
    <definedName name="JPM_Footer_disp" localSheetId="12">EDFF31!#REF!</definedName>
    <definedName name="JPM_Footer_disp" localSheetId="13">EDFF32!#REF!</definedName>
    <definedName name="JPM_Footer_disp" localSheetId="14">EDGSEC!#REF!</definedName>
    <definedName name="JPM_Footer_disp" localSheetId="15">EDNP27!#REF!</definedName>
    <definedName name="JPM_Footer_disp" localSheetId="16">EDNPSF!#REF!</definedName>
    <definedName name="JPM_Footer_disp" localSheetId="17">EDONTF!#REF!</definedName>
    <definedName name="JPM_Footer_disp" localSheetId="18">EEARBF!#REF!</definedName>
    <definedName name="JPM_Footer_disp" localSheetId="19">EEARFD!#REF!</definedName>
    <definedName name="JPM_Footer_disp" localSheetId="20">EEDGEF!#REF!</definedName>
    <definedName name="JPM_Footer_disp" localSheetId="21">EEECRF!#REF!</definedName>
    <definedName name="JPM_Footer_disp" localSheetId="22">EEELSS!#REF!</definedName>
    <definedName name="JPM_Footer_disp" localSheetId="23">EEEQTF!#REF!</definedName>
    <definedName name="JPM_Footer_disp" localSheetId="24">EEESCF!#REF!</definedName>
    <definedName name="JPM_Footer_disp" localSheetId="25">EEESSF!#REF!</definedName>
    <definedName name="JPM_Footer_disp" localSheetId="26">EEFOCF!#REF!</definedName>
    <definedName name="JPM_Footer_disp" localSheetId="27">EEIF30!#REF!</definedName>
    <definedName name="JPM_Footer_disp" localSheetId="28">EEIF50!#REF!</definedName>
    <definedName name="JPM_Footer_disp" localSheetId="29">EELMIF!#REF!</definedName>
    <definedName name="JPM_Footer_disp" localSheetId="30">EEMOF1!#REF!</definedName>
    <definedName name="JPM_Footer_disp" localSheetId="31">EENFBA!#REF!</definedName>
    <definedName name="JPM_Footer_disp" localSheetId="32">EEPRUA!#REF!</definedName>
    <definedName name="JPM_Footer_disp" localSheetId="33">EESMCF!#REF!</definedName>
    <definedName name="JPM_Footer_disp" localSheetId="34">ELLIQF!#REF!</definedName>
    <definedName name="JPM_Footer_disp" localSheetId="35">EOASEF!#REF!</definedName>
    <definedName name="JPM_Footer_disp" localSheetId="36">EOCHIF!#REF!</definedName>
    <definedName name="JPM_Footer_disp" localSheetId="37">EODWHF!#REF!</definedName>
    <definedName name="JPM_Footer_disp" localSheetId="38">EOEDOF!#REF!</definedName>
    <definedName name="JPM_Footer_disp" localSheetId="39">EOEMOP!#REF!</definedName>
    <definedName name="JPM_Footer_disp" localSheetId="40">EOUSEF!#REF!</definedName>
    <definedName name="JPM_Footer_disp" localSheetId="41">EOUSTF!#REF!</definedName>
    <definedName name="JPM_Footer_disp" localSheetId="0">[1]EDACBF!#REF!</definedName>
    <definedName name="JPM_Footer_disp">EDACBF!#REF!</definedName>
    <definedName name="JPM_Footer_disp12" localSheetId="2">EDBE23!#REF!</definedName>
    <definedName name="JPM_Footer_disp12" localSheetId="3">EDBE25!#REF!</definedName>
    <definedName name="JPM_Footer_disp12" localSheetId="4">EDBE30!#REF!</definedName>
    <definedName name="JPM_Footer_disp12" localSheetId="5">EDBE31!#REF!</definedName>
    <definedName name="JPM_Footer_disp12" localSheetId="6">EDBE32!#REF!</definedName>
    <definedName name="JPM_Footer_disp12" localSheetId="7">EDBPDF!#REF!</definedName>
    <definedName name="JPM_Footer_disp12" localSheetId="8">EDCPSF!#REF!</definedName>
    <definedName name="JPM_Footer_disp12" localSheetId="9">EDFF23!#REF!</definedName>
    <definedName name="JPM_Footer_disp12" localSheetId="10">EDFF25!#REF!</definedName>
    <definedName name="JPM_Footer_disp12" localSheetId="11">EDFF30!#REF!</definedName>
    <definedName name="JPM_Footer_disp12" localSheetId="12">EDFF31!#REF!</definedName>
    <definedName name="JPM_Footer_disp12" localSheetId="13">EDFF32!#REF!</definedName>
    <definedName name="JPM_Footer_disp12" localSheetId="14">EDGSEC!#REF!</definedName>
    <definedName name="JPM_Footer_disp12" localSheetId="15">EDNP27!#REF!</definedName>
    <definedName name="JPM_Footer_disp12" localSheetId="16">EDNPSF!#REF!</definedName>
    <definedName name="JPM_Footer_disp12" localSheetId="17">EDONTF!#REF!</definedName>
    <definedName name="JPM_Footer_disp12" localSheetId="18">EEARBF!#REF!</definedName>
    <definedName name="JPM_Footer_disp12" localSheetId="19">EEARFD!#REF!</definedName>
    <definedName name="JPM_Footer_disp12" localSheetId="20">EEDGEF!#REF!</definedName>
    <definedName name="JPM_Footer_disp12" localSheetId="21">EEECRF!#REF!</definedName>
    <definedName name="JPM_Footer_disp12" localSheetId="22">EEELSS!#REF!</definedName>
    <definedName name="JPM_Footer_disp12" localSheetId="23">EEEQTF!#REF!</definedName>
    <definedName name="JPM_Footer_disp12" localSheetId="24">EEESCF!#REF!</definedName>
    <definedName name="JPM_Footer_disp12" localSheetId="25">EEESSF!#REF!</definedName>
    <definedName name="JPM_Footer_disp12" localSheetId="26">EEFOCF!#REF!</definedName>
    <definedName name="JPM_Footer_disp12" localSheetId="27">EEIF30!#REF!</definedName>
    <definedName name="JPM_Footer_disp12" localSheetId="28">EEIF50!#REF!</definedName>
    <definedName name="JPM_Footer_disp12" localSheetId="29">EELMIF!#REF!</definedName>
    <definedName name="JPM_Footer_disp12" localSheetId="30">EEMOF1!#REF!</definedName>
    <definedName name="JPM_Footer_disp12" localSheetId="31">EENFBA!#REF!</definedName>
    <definedName name="JPM_Footer_disp12" localSheetId="32">EEPRUA!#REF!</definedName>
    <definedName name="JPM_Footer_disp12" localSheetId="33">EESMCF!#REF!</definedName>
    <definedName name="JPM_Footer_disp12" localSheetId="34">ELLIQF!#REF!</definedName>
    <definedName name="JPM_Footer_disp12" localSheetId="35">EOASEF!#REF!</definedName>
    <definedName name="JPM_Footer_disp12" localSheetId="36">EOCHIF!#REF!</definedName>
    <definedName name="JPM_Footer_disp12" localSheetId="37">EODWHF!#REF!</definedName>
    <definedName name="JPM_Footer_disp12" localSheetId="38">EOEDOF!#REF!</definedName>
    <definedName name="JPM_Footer_disp12" localSheetId="39">EOEMOP!#REF!</definedName>
    <definedName name="JPM_Footer_disp12" localSheetId="40">EOUSEF!#REF!</definedName>
    <definedName name="JPM_Footer_disp12" localSheetId="41">EOUSTF!#REF!</definedName>
    <definedName name="JPM_Footer_disp12" localSheetId="0">[1]EDACBF!#REF!</definedName>
    <definedName name="JPM_Footer_disp12">EDACBF!#REF!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41" l="1"/>
  <c r="A44" i="40"/>
  <c r="A44" i="39"/>
  <c r="A45" i="38"/>
  <c r="A95" i="37"/>
  <c r="A44" i="36"/>
  <c r="A44" i="35"/>
  <c r="A120" i="34"/>
  <c r="A109" i="33"/>
  <c r="A232" i="32"/>
  <c r="A56" i="31"/>
  <c r="A110" i="30"/>
  <c r="A298" i="29"/>
  <c r="A100" i="28"/>
  <c r="A78" i="27"/>
  <c r="A79" i="26"/>
  <c r="A200" i="25"/>
  <c r="A121" i="24"/>
  <c r="A115" i="23"/>
  <c r="A98" i="22"/>
  <c r="A100" i="21"/>
  <c r="A139" i="20"/>
  <c r="A251" i="19"/>
  <c r="A439" i="18"/>
  <c r="A66" i="17"/>
  <c r="A128" i="16"/>
  <c r="A105" i="15"/>
  <c r="A95" i="14"/>
  <c r="A50" i="13"/>
  <c r="A50" i="12"/>
  <c r="A50" i="11"/>
  <c r="A50" i="10"/>
  <c r="A50" i="9"/>
  <c r="A92" i="8"/>
  <c r="A101" i="7"/>
  <c r="A74" i="6"/>
  <c r="A86" i="5"/>
  <c r="A107" i="4"/>
  <c r="A106" i="3"/>
  <c r="A94" i="2"/>
  <c r="A82" i="1"/>
  <c r="B44" i="43" l="1"/>
  <c r="B43" i="43"/>
  <c r="B42" i="43"/>
  <c r="B41" i="43"/>
  <c r="B40" i="43"/>
  <c r="B39" i="43"/>
  <c r="B38" i="43"/>
  <c r="B37" i="43"/>
  <c r="B36" i="43"/>
  <c r="B35" i="43"/>
  <c r="B34" i="43"/>
  <c r="B33" i="43"/>
  <c r="B32" i="43"/>
  <c r="B31" i="43"/>
  <c r="B30" i="43"/>
  <c r="B29" i="43"/>
  <c r="B28" i="43"/>
  <c r="B27" i="43"/>
  <c r="B26" i="43"/>
  <c r="B25" i="43"/>
  <c r="B24" i="43"/>
  <c r="B23" i="43"/>
  <c r="B22" i="43"/>
  <c r="B21" i="43"/>
  <c r="B20" i="43"/>
  <c r="B19" i="43"/>
  <c r="B18" i="43"/>
  <c r="B17" i="43"/>
  <c r="B16" i="43"/>
  <c r="B15" i="43"/>
  <c r="B14" i="43"/>
  <c r="B13" i="43"/>
  <c r="B12" i="43"/>
  <c r="B11" i="43"/>
  <c r="B10" i="43"/>
  <c r="B9" i="43"/>
  <c r="B8" i="43"/>
  <c r="B7" i="43"/>
  <c r="B6" i="43"/>
  <c r="B5" i="43"/>
  <c r="B4" i="43"/>
  <c r="B88" i="37" l="1"/>
  <c r="F58" i="37"/>
  <c r="E58" i="37"/>
  <c r="F33" i="37"/>
  <c r="E33" i="37"/>
  <c r="H1" i="1" l="1"/>
  <c r="H1" i="2"/>
  <c r="H1" i="3"/>
  <c r="H1" i="4"/>
  <c r="H1" i="5"/>
  <c r="H1" i="6"/>
  <c r="H1" i="7"/>
  <c r="H1" i="8"/>
  <c r="H1" i="9"/>
  <c r="H1" i="10"/>
  <c r="H1" i="11"/>
  <c r="H1" i="12"/>
  <c r="H1" i="13"/>
  <c r="H1" i="14"/>
  <c r="H1" i="15"/>
  <c r="H1" i="16"/>
  <c r="H1" i="17"/>
  <c r="H1" i="18"/>
  <c r="H1" i="19"/>
  <c r="H1" i="20"/>
  <c r="H1" i="21"/>
  <c r="H1" i="22"/>
  <c r="H1" i="23"/>
  <c r="H1" i="24"/>
  <c r="H1" i="25"/>
  <c r="H1" i="26"/>
  <c r="H1" i="27"/>
  <c r="H1" i="28"/>
  <c r="H1" i="29"/>
  <c r="H1" i="30"/>
  <c r="H1" i="31"/>
  <c r="H1" i="32"/>
  <c r="H1" i="33"/>
  <c r="H1" i="34"/>
  <c r="H1" i="35"/>
  <c r="H1" i="36"/>
  <c r="H1" i="37"/>
  <c r="H1" i="38"/>
  <c r="H1" i="39"/>
  <c r="H1" i="40"/>
  <c r="H1" i="41"/>
</calcChain>
</file>

<file path=xl/sharedStrings.xml><?xml version="1.0" encoding="utf-8"?>
<sst xmlns="http://schemas.openxmlformats.org/spreadsheetml/2006/main" count="8602" uniqueCount="2169">
  <si>
    <t>Name of the Instrument</t>
  </si>
  <si>
    <t>ISIN</t>
  </si>
  <si>
    <t>Quantity</t>
  </si>
  <si>
    <t>% to Net Assets</t>
  </si>
  <si>
    <t>Market/Fair Value(Rs. In Lacs)</t>
  </si>
  <si>
    <t>Rating/Industry</t>
  </si>
  <si>
    <t>YIELD</t>
  </si>
  <si>
    <t>PORTFOLIO STATEMENT OF EDELWEISS MONEY MARKET FUND AS ON AUGUST 31, 2022</t>
  </si>
  <si>
    <t>(An open-ended debt scheme investing in money market instruments)</t>
  </si>
  <si>
    <t>PORTFOLIO STATEMENT OF BHARAT BOND ETF – APRIL 2023 AS ON AUGUST 31, 2022</t>
  </si>
  <si>
    <t>(An open ended Target Maturity Exchange Traded Bond Fund predominately investing in constituents of 
Nifty BHARAT Bond Index - April 2023)</t>
  </si>
  <si>
    <t>PORTFOLIO STATEMENT OF BHARAT BOND ETF – APRIL 2025 AS ON AUGUST 31, 2022</t>
  </si>
  <si>
    <t>(An open ended Target Maturity Exchange Traded Bond Fund predominantly investing in constituents of Nifty BHARAT Bond Index - April 2025)</t>
  </si>
  <si>
    <t>PORTFOLIO STATEMENT OF BHARAT BOND ETF – APRIL 2030 AS ON AUGUST 31, 2022</t>
  </si>
  <si>
    <t>(An open ended Target Maturity Exchange Traded Bond Fund predominately investing in constituents of Nifty BHARAT Bond Index - April 2030)</t>
  </si>
  <si>
    <t>PORTFOLIO STATEMENT OF BHARAT BOND ETF – APRIL 2031 AS ON AUGUST 31, 2022</t>
  </si>
  <si>
    <t>(An open ended Target Maturity Exchange Traded Bond Fund predominantly investing in constituents of Nifty BHARAT Bond Index - April 2031)</t>
  </si>
  <si>
    <t>PORTFOLIO STATEMENT OF BHARAT BOND ETF – APRIL 2032 AS ON AUGUST 31, 2022</t>
  </si>
  <si>
    <t>(An open ended Target Maturity Exchange Traded Bond Fund predominantly investing in constituents of Nifty BHARAT Bond Index - April 2032)</t>
  </si>
  <si>
    <t>PORTFOLIO STATEMENT OF EDELWEISS  BANKING AND PSU DEBT FUND AS ON AUGUST 31, 2022</t>
  </si>
  <si>
    <t>(An open ended debt scheme predominantly investing in Debt Instruments of Banks, Public Sector Undertakings,
Public Financial Institutions and Municipal Bonds.)</t>
  </si>
  <si>
    <t>PORTFOLIO STATEMENT OF EDELWEISS CRL PSU PL SDL 50:50 OCT-25 FD AS ON AUGUST 31, 2022</t>
  </si>
  <si>
    <t>(An open-ended target maturity Index Fund investing in the constituents of CRISIL [IBX] 50:50 PSU + SDL Index – October 2025. A moderate interest rate risk and relatively low credit risk.)</t>
  </si>
  <si>
    <t>PORTFOLIO STATEMENT OF BHARAT BOND FOF – APRIL 2023 AS ON AUGUST 31, 2022</t>
  </si>
  <si>
    <t>(An open-ended Target Maturity fund of funds scheme investing in units of BHARAT Bond ETF – April 2023)</t>
  </si>
  <si>
    <t>PORTFOLIO STATEMENT OF BHARAT BOND FOF – APRIL 2025 AS ON AUGUST 31, 2022</t>
  </si>
  <si>
    <t>(An open-ended Target Maturity fund of funds scheme investing in units of BHARAT Bond ETF – April 2025)</t>
  </si>
  <si>
    <t>PORTFOLIO STATEMENT OF BHARAT BOND FOF – APRIL 2030 AS ON AUGUST 31, 2022</t>
  </si>
  <si>
    <t>(An open-ended Target Maturity fund of funds scheme investing in units of BHARAT Bond ETF – April 2030)</t>
  </si>
  <si>
    <t>PORTFOLIO STATEMENT OF BHARAT BOND FOF – APRIL 2031 AS ON AUGUST 31, 2022</t>
  </si>
  <si>
    <t>(An open-ended Target Maturity fund of funds scheme investing in units of BHARAT Bond ETF – April 2031)</t>
  </si>
  <si>
    <t>PORTFOLIO STATEMENT OF BHARAT BOND FOF – APRIL 2032 AS ON AUGUST 31, 2022</t>
  </si>
  <si>
    <t>(An open-ended Target Maturity fund of funds scheme investing in units of BHARAT Bond ETF – April 2032)</t>
  </si>
  <si>
    <t>PORTFOLIO STATEMENT OF EDELWEISS  GOVERNMENT SECURITIES FUND AS ON AUGUST 31, 2022</t>
  </si>
  <si>
    <t>(An open ended debt scheme investing in government securities across maturity)</t>
  </si>
  <si>
    <t>PORTFOLIO STATEMENT OF EDELWEISS NIFTY PSU BOND PLUS SDL APR 2027 50 50 INDEX AS ON AUGUST 31, 2022</t>
  </si>
  <si>
    <t>(An open-ended target Maturuty index fund predominantly investing in the constituents of Nifty PSU Bond Plus SDL April 2027 50:50 Index)</t>
  </si>
  <si>
    <t>PORTFOLIO STATEMENT OF EDELWEISS NIFTY PSU BOND PLUS SDL APR 2026 50 50 INDEX FUND AS ON AUGUST 31, 2022</t>
  </si>
  <si>
    <t>(An open-ended target Maturuty index fund predominantly investing in the constituents of Nifty PSU Bond Plus SDL April 2026 50:50 Index)</t>
  </si>
  <si>
    <t>PORTFOLIO STATEMENT OF EDELWEISS OVERNIGHT FUND AS ON AUGUST 31, 2022</t>
  </si>
  <si>
    <t>(An open-ended debt scheme investing in overnight instruments.)</t>
  </si>
  <si>
    <t>PORTFOLIO STATEMENT OF EDELWEISS ARBITRAGE FUND AS ON AUGUST 31, 2022</t>
  </si>
  <si>
    <t>(An open ended scheme investing in arbitrage opportunities)</t>
  </si>
  <si>
    <t>PORTFOLIO STATEMENT OF EDELWEISS BALANCED ADVANTAGE FUND AS ON AUGUST 31, 2022</t>
  </si>
  <si>
    <t>(An open ended dynamic asset allocation fund)</t>
  </si>
  <si>
    <t>PORTFOLIO STATEMENT OF EDELWEISS LARGE CAP FUND AS ON AUGUST 31, 2022</t>
  </si>
  <si>
    <t>(An open ended equity scheme predominantly investing in large cap stocks)</t>
  </si>
  <si>
    <t>PORTFOLIO STATEMENT OF EDELWEISS FLEXI-CAP FUND AS ON AUGUST 31, 2022</t>
  </si>
  <si>
    <t>(An open ended dynamic equity scheme investing across large cap, mid cap, small cap stocks)</t>
  </si>
  <si>
    <t>PORTFOLIO STATEMENT OF EDELWEISS LONG TERM EQUITY FUND AS ON AUGUST 31, 2022</t>
  </si>
  <si>
    <t>(An open ended equity linked saving scheme with a statutory lock in of 3 years and tax benefit)</t>
  </si>
  <si>
    <t>PORTFOLIO STATEMENT OF EDELWEISS LARGE &amp; MID CAP FUND AS ON AUGUST 31, 2022</t>
  </si>
  <si>
    <t>(An open ended equity scheme investing in both large cap and mid cap stocks)</t>
  </si>
  <si>
    <t>PORTFOLIO STATEMENT OF EDELWEISS SMALL CAP FUND AS ON AUGUST 31, 2022</t>
  </si>
  <si>
    <t>(An open ended scheme predominantly investing in small cap stocks)</t>
  </si>
  <si>
    <t>PORTFOLIO STATEMENT OF EDELWEISS EQUITY SAVINGS FUND AS ON AUGUST 31, 2022</t>
  </si>
  <si>
    <t>(An Open ended scheme investing in equity, arbitrage and debt)</t>
  </si>
  <si>
    <t>PORTFOLIO STATEMENT OF EDELWEISS FOCUSED EQUITY FUND AS ON AUGUST 31, 2022</t>
  </si>
  <si>
    <t>(An open-ended equity scheme investing in maximum 30 stocks across market capitalisation)</t>
  </si>
  <si>
    <t>PORTFOLIO STATEMENT OF EDELWEISS NIFTY 100 QUALITY 30 INDEX FND AS ON AUGUST 31, 2022</t>
  </si>
  <si>
    <t>(An open ended scheme replicating Nifty 100 Quality 30 Index)</t>
  </si>
  <si>
    <t>PORTFOLIO STATEMENT OF EDELWEISS NIFTY 50 INDEX FUND AS ON AUGUST 31, 2022</t>
  </si>
  <si>
    <t>(An open ended scheme replicating Nifty 50 Index)</t>
  </si>
  <si>
    <t>PORTFOLIO STATEMENT OF EDELWEISS NIFTY LARGE MID CAP 250 INDEX FUND AS ON AUGUST 31, 2022</t>
  </si>
  <si>
    <t>(An Open-ended Equity Scheme replicating Nifty LargeMidcap 250 Index)</t>
  </si>
  <si>
    <t>PORTFOLIO STATEMENT OF EDELWEISS RECENTLY LISTED IPO FUND AS ON AUGUST 31, 2022</t>
  </si>
  <si>
    <t>(An open ended equity scheme following investment theme of investing in recently listed 100 companies or upcoming Initial Public Offer (IPOs).)</t>
  </si>
  <si>
    <t>PORTFOLIO STATEMENT OF EDELWEISS ETF - NIFTY BANK AS ON AUGUST 31, 2022</t>
  </si>
  <si>
    <t>(An open ended scheme tracking Nifty Bank Index)</t>
  </si>
  <si>
    <t>PORTFOLIO STATEMENT OF EDELWEISS AGGRESSIVE HYBRID FUND AS ON AUGUST 31, 2022</t>
  </si>
  <si>
    <t>(An open ended hybrid scheme investing predominantly in equity and equity related instruments)</t>
  </si>
  <si>
    <t>PORTFOLIO STATEMENT OF EDELWEISS MID CAP FUND AS ON AUGUST 31, 2022</t>
  </si>
  <si>
    <t>(An open ended equity scheme predominantly investing in mid cap stocks)</t>
  </si>
  <si>
    <t>PORTFOLIO STATEMENT OF EDELWEISS  LIQUID FUND AS ON AUGUST 31, 2022</t>
  </si>
  <si>
    <t>(An open-ended liquid scheme)</t>
  </si>
  <si>
    <t>PORTFOLIO STATEMENT OF EDELWEISS  ASEAN EQUITY OFF-SHORE FUND AS ON AUGUST 31, 2022</t>
  </si>
  <si>
    <t>(An open ended fund of fund scheme investing in JPMorgan Funds – ASEAN Equity Fund)</t>
  </si>
  <si>
    <t>PORTFOLIO STATEMENT OF EDELWEISS  GREATER CHINA EQUITY OFF-SHORE FUND AS ON AUGUST 31, 2022</t>
  </si>
  <si>
    <t>(An open ended fund of fund scheme investing in JPMorgan Funds – Greater China Fund)</t>
  </si>
  <si>
    <t>PORTFOLIO STATEMENT OF EDELWEISS MSCI INDIA DOMESTIC &amp; WORLD HEALTHCARE 45 INDEX AS ON AUGUST 31, 2022</t>
  </si>
  <si>
    <t>(An Open-ended Equity Scheme replicating MSCI India Domestic &amp; World Healthcare 45 Index)</t>
  </si>
  <si>
    <t>PORTFOLIO STATEMENT OF EDELWEISS  EUROPE DYNAMIC EQUITY OFF-SHORE FUND AS ON AUGUST 31, 2022</t>
  </si>
  <si>
    <t>(An open ended fund of fund scheme investing in JPMorgan Funds – Europe Dynamic Fund)</t>
  </si>
  <si>
    <t>PORTFOLIO STATEMENT OF EDELWEISS  EMERGING MARKETS OPPORTUNITIES EQUITY OFF-SHORE FUND AS ON AUGUST 31, 2022</t>
  </si>
  <si>
    <t>(An open ended fund of fund scheme investing in JPMorgan Funds – Emerging Market Opportunities Fund)</t>
  </si>
  <si>
    <t>PORTFOLIO STATEMENT OF EDELWEISS  US VALUE EQUITY OFF-SHORE FUND AS ON AUGUST 31, 2022</t>
  </si>
  <si>
    <t>(An open ended fund of fund scheme investing in JPMorgan Funds – US Value Fund)</t>
  </si>
  <si>
    <t>PORTFOLIO STATEMENT OF EDELWEISS  US TECHNOLOGY EQUITY FOF AS ON AUGUST 31, 2022</t>
  </si>
  <si>
    <t>(An open ended fund of fund scheme investing in JPMorgan Funds – US TECHNOLOGY EQUITY FOF)</t>
  </si>
  <si>
    <t>Equity &amp; Equity related</t>
  </si>
  <si>
    <t>NIL</t>
  </si>
  <si>
    <t>Money Market Instruments</t>
  </si>
  <si>
    <t>Treasury bills</t>
  </si>
  <si>
    <t>364 DAYS TBILL RED 22-06-2023</t>
  </si>
  <si>
    <t>IN002022Z127</t>
  </si>
  <si>
    <t>SOVEREIGN</t>
  </si>
  <si>
    <t>364 DAYS TBILL RED 30-03-2023</t>
  </si>
  <si>
    <t>IN002021Z541</t>
  </si>
  <si>
    <t>364 DAYS TBILL RED 06-07-2023</t>
  </si>
  <si>
    <t>IN002022Z143</t>
  </si>
  <si>
    <t>364 DAYS TBILL RED 20-07-2023</t>
  </si>
  <si>
    <t>IN002022Z168</t>
  </si>
  <si>
    <t>364 DAYS TBILL RED 01-06-2023</t>
  </si>
  <si>
    <t>IN002022Z093</t>
  </si>
  <si>
    <t>Sub Total</t>
  </si>
  <si>
    <t>Certificate of Deposit</t>
  </si>
  <si>
    <t>AXIS BANK LTD CD RED 08-03-2023#**</t>
  </si>
  <si>
    <t>INE238A162Z1</t>
  </si>
  <si>
    <t>CRISIL A1+</t>
  </si>
  <si>
    <t>HDFC BANK CD RED 15-05-2023#**</t>
  </si>
  <si>
    <t>INE040A16DF9</t>
  </si>
  <si>
    <t>CARE A1+</t>
  </si>
  <si>
    <t>SIDBI CD RED 30-05-2023#**</t>
  </si>
  <si>
    <t>INE556F16960</t>
  </si>
  <si>
    <t>EXIM BANK CD RED 22-06-2023#**</t>
  </si>
  <si>
    <t>INE514E16CB6</t>
  </si>
  <si>
    <t>BANK OF BARODA CD RED 17-08-2023#**</t>
  </si>
  <si>
    <t>INE028A16CT7</t>
  </si>
  <si>
    <t>ICRA A1+</t>
  </si>
  <si>
    <t>KOTAK MAHINDRA BANK CD RED 17-08-2023#**</t>
  </si>
  <si>
    <t>INE237A169P8</t>
  </si>
  <si>
    <t>CANARA BANK CD RED 18-08-2023#**</t>
  </si>
  <si>
    <t>INE476A16TV8</t>
  </si>
  <si>
    <t>IDFC FIRST BANK LTD. CD RED 24-08-2023#**</t>
  </si>
  <si>
    <t>INE092T16SS1</t>
  </si>
  <si>
    <t>Commercial Paper</t>
  </si>
  <si>
    <t>INE115A14DT5</t>
  </si>
  <si>
    <t>INE001A14ZE2</t>
  </si>
  <si>
    <t>TOTAL</t>
  </si>
  <si>
    <t>TREPS / Reverse Repo</t>
  </si>
  <si>
    <t>Clearing Corporation of India Ltd.</t>
  </si>
  <si>
    <t>Accrued Interest</t>
  </si>
  <si>
    <t>Net Receivables/(Payables)</t>
  </si>
  <si>
    <t>GRAND TOTAL</t>
  </si>
  <si>
    <t>#  Unlisted Security</t>
  </si>
  <si>
    <t>**Non Traded Security</t>
  </si>
  <si>
    <t>Debt Instruments</t>
  </si>
  <si>
    <t>(a)Listed / Awaiting listing on stock Exchanges</t>
  </si>
  <si>
    <t>6.44% INDIAN OIL CORP NCD RED 14-04-2023**</t>
  </si>
  <si>
    <t>INE242A08445</t>
  </si>
  <si>
    <t>CRISIL AAA</t>
  </si>
  <si>
    <t>7.04% PFC LTD NCD RED 14-04-2023**</t>
  </si>
  <si>
    <t>INE134E08KJ6</t>
  </si>
  <si>
    <t>6.79% HUDCO NCD RED 14-04-2023**</t>
  </si>
  <si>
    <t>INE031A08764</t>
  </si>
  <si>
    <t>ICRA AAA</t>
  </si>
  <si>
    <t>6.72% NABARD NCD RED 14-04-2023**</t>
  </si>
  <si>
    <t>INE261F08BW6</t>
  </si>
  <si>
    <t>6.59% IRFC NCD RED 14-04-2023**</t>
  </si>
  <si>
    <t>INE053F07BZ2</t>
  </si>
  <si>
    <t>7.12% REC LTD. NCD RED 31-03-2023**</t>
  </si>
  <si>
    <t>INE020B08CH4</t>
  </si>
  <si>
    <t>6.38% HPCL NCD RED 12-04-2023**</t>
  </si>
  <si>
    <t>INE094A08051</t>
  </si>
  <si>
    <t>8.82% REC LTD NCD RED 12-04-23**</t>
  </si>
  <si>
    <t>INE020B08831</t>
  </si>
  <si>
    <t>CARE AAA</t>
  </si>
  <si>
    <t>6.64% MANGALORE REF &amp; PET NCD 14-04-2023**</t>
  </si>
  <si>
    <t>INE103A08027</t>
  </si>
  <si>
    <t>8.8% POWER GRID CORP NCD RED 13-03-2023**</t>
  </si>
  <si>
    <t>INE752E07KN9</t>
  </si>
  <si>
    <t>8.5% NABARD NCD RED 31-01-2023**</t>
  </si>
  <si>
    <t>INE261F08AT4</t>
  </si>
  <si>
    <t>6.35% POWER GRID CORP NCD RED 14-04-2023**</t>
  </si>
  <si>
    <t>INE752E08627</t>
  </si>
  <si>
    <t>8.8% NTPC LTD. NCD RED 04-04-2023**</t>
  </si>
  <si>
    <t>INE733E07JD2</t>
  </si>
  <si>
    <t>8.56% NPCL NCD RED 15-03-2023**</t>
  </si>
  <si>
    <t>INE206D08154</t>
  </si>
  <si>
    <t>6.27% SIDBI NCD RED 27-02-2023**</t>
  </si>
  <si>
    <t>INE556F08JP6</t>
  </si>
  <si>
    <t>8.54% NPCL NCD RED 15-03-2023**</t>
  </si>
  <si>
    <t>INE206D08147</t>
  </si>
  <si>
    <t>5.05% INDIAN OIL CORP NCD RED 25-11-2022**</t>
  </si>
  <si>
    <t>INE242A08460</t>
  </si>
  <si>
    <t>6.8% HPCL NCD RED 15-12-2022**</t>
  </si>
  <si>
    <t>INE094A08044</t>
  </si>
  <si>
    <t>8.56% NPCL NCD RED 18-03-2023**</t>
  </si>
  <si>
    <t>INE206D08139</t>
  </si>
  <si>
    <t>8.80% EXIM BANK NCD RED 15-03-2023**</t>
  </si>
  <si>
    <t>INE514E08CI8</t>
  </si>
  <si>
    <t>8.93% EXIM BANK OF INDIA NCD RED 121222**</t>
  </si>
  <si>
    <t>INE514E08BY7</t>
  </si>
  <si>
    <t>8.83% INDIAN RLY FIN CORP NCD RED 250323**</t>
  </si>
  <si>
    <t>INE053F07603</t>
  </si>
  <si>
    <t>8.73% NTPC LTD. NCD RED 07-03-2023**</t>
  </si>
  <si>
    <t>INE733E07JC4</t>
  </si>
  <si>
    <t>8.84% POWER FIN CORP NCD RED 04-03-2023**</t>
  </si>
  <si>
    <t>INE134E08FJ6</t>
  </si>
  <si>
    <t>8.76% EXIM NCD RED 14-02-2023**</t>
  </si>
  <si>
    <t>INE514E08CE7</t>
  </si>
  <si>
    <t>8.9% POWER FIN CORP  NCD RED 18-03-2023**</t>
  </si>
  <si>
    <t>INE134E08FN8</t>
  </si>
  <si>
    <t>7.99% POWER FIN CORP NCD RED 20-12-2022**</t>
  </si>
  <si>
    <t>INE134E08JO8</t>
  </si>
  <si>
    <t>7.05% HUDCO NCD RED 13-10-2022**</t>
  </si>
  <si>
    <t>INE031A08749</t>
  </si>
  <si>
    <t>FITCH AAA</t>
  </si>
  <si>
    <t>6.98% NABARD NCD RED 19-09-2022**</t>
  </si>
  <si>
    <t>INE261F08BO3</t>
  </si>
  <si>
    <t>(b)Privately Placed/Unlisted</t>
  </si>
  <si>
    <t>(c)Securitised Debt Instruments</t>
  </si>
  <si>
    <t>SIDBI CD RED 23-03-2023#**</t>
  </si>
  <si>
    <t>INE556F16952</t>
  </si>
  <si>
    <t>NABARD CD RED 08-02-2023#**</t>
  </si>
  <si>
    <t>INE261F16637</t>
  </si>
  <si>
    <t>SIDBI CD RED 03-03-2023#**</t>
  </si>
  <si>
    <t>INE556F16945</t>
  </si>
  <si>
    <t>EXIM BANK CD RED 17-03-2023#**</t>
  </si>
  <si>
    <t>INE514E16BY0</t>
  </si>
  <si>
    <t>5.4% INDIAN OIL CORP NCD 11-04-25**</t>
  </si>
  <si>
    <t>INE242A08478</t>
  </si>
  <si>
    <t>5.36% HPCL NCD RED 11-04-2025**</t>
  </si>
  <si>
    <t>INE094A08077</t>
  </si>
  <si>
    <t>5.59% SIDBI NCD RED 21-02-2025**</t>
  </si>
  <si>
    <t>INE556F08JU6</t>
  </si>
  <si>
    <t>5.90% REC LTD. NCD RED 31-03-2025**</t>
  </si>
  <si>
    <t>INE020B08CZ6</t>
  </si>
  <si>
    <t>5.47% NABARD NCD RED 11-04-2025**</t>
  </si>
  <si>
    <t>INE261F08CI3</t>
  </si>
  <si>
    <t>5.77% PFC LTD NCD RED 11-04-2025**</t>
  </si>
  <si>
    <t>INE134E08KX7</t>
  </si>
  <si>
    <t>5.23% NABARD NCD RED 31-01-2025**</t>
  </si>
  <si>
    <t>INE261F08DI1</t>
  </si>
  <si>
    <t>6.88% NHB LTD NCD RED 21-01-2025**</t>
  </si>
  <si>
    <t>INE557F08FH9</t>
  </si>
  <si>
    <t>5.35% HUDCO NCD RED 11-04-2025**</t>
  </si>
  <si>
    <t>INE031A08814</t>
  </si>
  <si>
    <t>6.35% EXIM BANK OF INDIA NCD 18-02-2025**</t>
  </si>
  <si>
    <t>INE514E08FT8</t>
  </si>
  <si>
    <t>5.25% ONGC NCD RED 11-04-2025**</t>
  </si>
  <si>
    <t>INE213A08016</t>
  </si>
  <si>
    <t>5.34% NLC INDIA LTD. NCD 11-04-25**</t>
  </si>
  <si>
    <t>INE589A08027</t>
  </si>
  <si>
    <t>7.42% POWER FIN CORP NCD RED 19-11-2024**</t>
  </si>
  <si>
    <t>INE134E08KH0</t>
  </si>
  <si>
    <t>7.05% NAT HSG BANK NCD RED 18-12-2024**</t>
  </si>
  <si>
    <t>INE557F08FG1</t>
  </si>
  <si>
    <t>5.70% SIDBI NCD RED 28-03-2025**</t>
  </si>
  <si>
    <t>INE556F08JX0</t>
  </si>
  <si>
    <t>6.99% IRFC NCD RED 19-03-2025**</t>
  </si>
  <si>
    <t>INE053F07CB1</t>
  </si>
  <si>
    <t>7.40% REC LTD. NCD RED 26-11-2024**</t>
  </si>
  <si>
    <t>INE020B08CF8</t>
  </si>
  <si>
    <t>6.88% REC LTD. NCD RED 20-03-2025**</t>
  </si>
  <si>
    <t>INE020B08CK8</t>
  </si>
  <si>
    <t>5.74% REC LTD. NCD RED 20-06-2024**</t>
  </si>
  <si>
    <t>INE020B08DR1</t>
  </si>
  <si>
    <t>9.18% NUCLEAR POWER CORP NCD RD 23-01-25**</t>
  </si>
  <si>
    <t>INE206D08170</t>
  </si>
  <si>
    <t>8.65% POWER FINANCE NCD RED 28-12-2024**</t>
  </si>
  <si>
    <t>INE134E08GV9</t>
  </si>
  <si>
    <t>6.39% INDIAN OIL CORP NCD RED 06-03-2025**</t>
  </si>
  <si>
    <t>INE242A08452</t>
  </si>
  <si>
    <t>8.57% REC LTD NCD 21-12-2024**</t>
  </si>
  <si>
    <t>INE020B08880</t>
  </si>
  <si>
    <t>6.99% REC LTD. NCD RED 30-09-2024**</t>
  </si>
  <si>
    <t>INE020B08CM4</t>
  </si>
  <si>
    <t>7% HPCL NCD RED 14-08-2024**</t>
  </si>
  <si>
    <t>INE094A08036</t>
  </si>
  <si>
    <t>5.96% NABARD NCD SR 22F RED 06-02-2025**</t>
  </si>
  <si>
    <t>INE261F08DM3</t>
  </si>
  <si>
    <t>7.69% NABARD NCD RED 29-05-2024**</t>
  </si>
  <si>
    <t>INE261F08BK1</t>
  </si>
  <si>
    <t>6.85% POWER GRID CORP NCD RED 15-04-2025**</t>
  </si>
  <si>
    <t>INE752E08643</t>
  </si>
  <si>
    <t>9.34% REC LTD NCD RED 25-08-2024**</t>
  </si>
  <si>
    <t>INE020B07IZ5</t>
  </si>
  <si>
    <t>8.27% REC LTD NCD RED 06-02-2025**</t>
  </si>
  <si>
    <t>INE020B08906</t>
  </si>
  <si>
    <t>8.23% REC LTD NCD RED 23-01-2025**</t>
  </si>
  <si>
    <t>INE020B08898</t>
  </si>
  <si>
    <t>8.60% POWER FINANCE NCD 07-08-2024**</t>
  </si>
  <si>
    <t>INE134E08BP2</t>
  </si>
  <si>
    <t>5.63% NABARD NCD SR 22G RED 26-02-2025**</t>
  </si>
  <si>
    <t>INE261F08DN1</t>
  </si>
  <si>
    <t>8.20% POWER GRID CORP NCD RED 23-01-2025**</t>
  </si>
  <si>
    <t>INE752E07MG9</t>
  </si>
  <si>
    <t>8.48% POWER FIN CORP NCD RED 09-12-2024**</t>
  </si>
  <si>
    <t>INE134E08GU1</t>
  </si>
  <si>
    <t>8.30% REC LTD NCD RED 10-04-2025**</t>
  </si>
  <si>
    <t>INE020B08930</t>
  </si>
  <si>
    <t>5.84% IOC NCD RED 19-04-2024**</t>
  </si>
  <si>
    <t>INE242A08510</t>
  </si>
  <si>
    <t>5.27% NABARD NCD RED 29-04-2024**</t>
  </si>
  <si>
    <t>INE261F08DD2</t>
  </si>
  <si>
    <t>5.57% SIDBI NCD RED 03-03-2025**</t>
  </si>
  <si>
    <t>INE556F08JV4</t>
  </si>
  <si>
    <t>7.49% POWER GRID CORP NCD 25-10-2024**</t>
  </si>
  <si>
    <t>INE752E08593</t>
  </si>
  <si>
    <t>8.95% POWER FIN CORP NCD RED 30-03-2025**</t>
  </si>
  <si>
    <t>INE134E08CV8</t>
  </si>
  <si>
    <t>8.87% EXIM BANK NCD RED 13-03-2025**</t>
  </si>
  <si>
    <t>INE514E08CH0</t>
  </si>
  <si>
    <t>8.11% EXIM BANK NCD RED 03-02-2025**</t>
  </si>
  <si>
    <t>INE514E08EK0</t>
  </si>
  <si>
    <t>8.80% POWER FIN CORP NCD RED 15-01-2025**</t>
  </si>
  <si>
    <t>INE134E08CP0</t>
  </si>
  <si>
    <t>8.93% POWER GRID CORP NCD 19-10-2024**</t>
  </si>
  <si>
    <t>INE752E07LY4</t>
  </si>
  <si>
    <t>8.95% INDIAN RAILWAY FIN NCD 10-03-2025**</t>
  </si>
  <si>
    <t>INE053F09GV6</t>
  </si>
  <si>
    <t>9% NTPC LTD NCD RED 25-01-2025**</t>
  </si>
  <si>
    <t>INE733E07HA2</t>
  </si>
  <si>
    <t>9.17% NTPC LTD NCD RED 21-09-2024**</t>
  </si>
  <si>
    <t>INE733E07JO9</t>
  </si>
  <si>
    <t>8.15% POWER GRID CORP NCD RED 09-03-2025**</t>
  </si>
  <si>
    <t>INE752E07MJ3</t>
  </si>
  <si>
    <t>8.10% PFC LTD NCD RED 04-06-2024**</t>
  </si>
  <si>
    <t>INE134E08KD9</t>
  </si>
  <si>
    <t>7.03% HPCL NCD RED 12-04-2030**</t>
  </si>
  <si>
    <t>INE094A08069</t>
  </si>
  <si>
    <t>7.41% POWER FIN CORP NCD RED 25-02-2030**</t>
  </si>
  <si>
    <t>INE134E08KL2</t>
  </si>
  <si>
    <t>7.34% NPCIL NCD RED 23-01-2030**</t>
  </si>
  <si>
    <t>INE206D08469</t>
  </si>
  <si>
    <t>7.89% REC LTD. NCD RED 30-03-2030**</t>
  </si>
  <si>
    <t>INE020B08CI2</t>
  </si>
  <si>
    <t>7.55% IRFC NCD RED 12-04-2030**</t>
  </si>
  <si>
    <t>INE053F07BY5</t>
  </si>
  <si>
    <t>7.86% PFC LTD NCD RED 12-04-2030**</t>
  </si>
  <si>
    <t>INE134E08KK4</t>
  </si>
  <si>
    <t>7.54% NHAI NCD RED 25-01-2030**</t>
  </si>
  <si>
    <t>INE906B07HK9</t>
  </si>
  <si>
    <t>7.4% MANGALORE REF &amp; PET NCD 12-04-2030**</t>
  </si>
  <si>
    <t>INE103A08019</t>
  </si>
  <si>
    <t>7.70% NHAI NCD RED 13-09-2029**</t>
  </si>
  <si>
    <t>INE906B07HH5</t>
  </si>
  <si>
    <t>7.41% IOC NCD RED 22-10-2029**</t>
  </si>
  <si>
    <t>INE242A08437</t>
  </si>
  <si>
    <t>7.50% REC LTD. NCD RED 28-02-2030**</t>
  </si>
  <si>
    <t>INE020B08CP7</t>
  </si>
  <si>
    <t>7.75% MANGALORE REF &amp; PET NCD 29-01-2030**</t>
  </si>
  <si>
    <t>INE103A08035</t>
  </si>
  <si>
    <t>7.38% POWER GRID CORP NCD RED 12-04-2030**</t>
  </si>
  <si>
    <t>INE752E08635</t>
  </si>
  <si>
    <t>7.49% NHAI NCD RED 01-08-2029**</t>
  </si>
  <si>
    <t>INE906B07HG7</t>
  </si>
  <si>
    <t>7.08% IRFC NCD RED 28-02-2030**</t>
  </si>
  <si>
    <t>INE053F07CA3</t>
  </si>
  <si>
    <t>7.32% NTPC LTD NCD RED 17-07-2029**</t>
  </si>
  <si>
    <t>INE733E07KL3</t>
  </si>
  <si>
    <t>7.55% IRFC NCD RED 06-11-29**</t>
  </si>
  <si>
    <t>INE053F07BX7</t>
  </si>
  <si>
    <t>7.48% IRFC NCD RED 13-08-2029**</t>
  </si>
  <si>
    <t>INE053F07BU3</t>
  </si>
  <si>
    <t>7.43% NABARD GOI SERV NCD RED 31-01-2030**</t>
  </si>
  <si>
    <t>INE261F08BX4</t>
  </si>
  <si>
    <t>8.3% REC LTD NCD RED 25-06-2029**</t>
  </si>
  <si>
    <t>INE020B08BU9</t>
  </si>
  <si>
    <t>8.36% NHAI NCD RED 20-05-2029**</t>
  </si>
  <si>
    <t>INE906B07HD4</t>
  </si>
  <si>
    <t>8.25% REC GOI SERVICED NCD RED 26-03-30**</t>
  </si>
  <si>
    <t>INE020B08CR3</t>
  </si>
  <si>
    <t>7.5% IRFC NCD RED 07-09-2029**</t>
  </si>
  <si>
    <t>INE053F07BW9</t>
  </si>
  <si>
    <t>8.09% NLC INDIA LTD NCD RED 29-05-2029**</t>
  </si>
  <si>
    <t>INE589A07037</t>
  </si>
  <si>
    <t>7.64% FOOD CORP GOI GRNT NCD 12-12-2029**</t>
  </si>
  <si>
    <t>INE861G08050</t>
  </si>
  <si>
    <t>CRISIL AAA(CE)</t>
  </si>
  <si>
    <t>7.49% POWER GRID CORP NCD 25-10-2029**</t>
  </si>
  <si>
    <t>INE752E08601</t>
  </si>
  <si>
    <t>8.12% NHPC NCD GOI SERVICED 22-03-2029**</t>
  </si>
  <si>
    <t>INE848E08136</t>
  </si>
  <si>
    <t>7.92% REC LTD. NCD RED 30-03-2030**</t>
  </si>
  <si>
    <t>INE020B08CJ0</t>
  </si>
  <si>
    <t>8.85% POWER FIN CORP NCD RED 25-05-2029**</t>
  </si>
  <si>
    <t>INE134E08KC1</t>
  </si>
  <si>
    <t>8.85% REC LTD. NCD RED 16-04-2029**</t>
  </si>
  <si>
    <t>INE020B08BQ7</t>
  </si>
  <si>
    <t>7.27% NABARD NCD RED 14-02-2030**</t>
  </si>
  <si>
    <t>INE261F08BZ9</t>
  </si>
  <si>
    <t>7.5% NHPC NCD RED 06-10-2029**</t>
  </si>
  <si>
    <t>INE848E07AS5</t>
  </si>
  <si>
    <t>8.80% RECL NCD RED 14-05-2029**</t>
  </si>
  <si>
    <t>INE020B08BS3</t>
  </si>
  <si>
    <t>7.25% NPCIL NCD RED 15-12-2029 XXXIII C**</t>
  </si>
  <si>
    <t>INE206D08436</t>
  </si>
  <si>
    <t>7.13% NHPC LTD NCD 11-02-2030**</t>
  </si>
  <si>
    <t>INE848E07BC7</t>
  </si>
  <si>
    <t>7.10% NABARD GOI SERV NCD RED 08-02-2030**</t>
  </si>
  <si>
    <t>INE261F08BY2</t>
  </si>
  <si>
    <t>7.93% PFC LTD NCD RED 31-12-2029**</t>
  </si>
  <si>
    <t>INE134E08KI8</t>
  </si>
  <si>
    <t>7.38% NHPC LTD NCD 03-01-2030**</t>
  </si>
  <si>
    <t>INE848E07AX5</t>
  </si>
  <si>
    <t>8.15% POWER GRID CORP NCD RED 09-03-2030**</t>
  </si>
  <si>
    <t>INE752E07MK1</t>
  </si>
  <si>
    <t>8.13% NUCLEAR POWER CORP NCD 28-03-2030**</t>
  </si>
  <si>
    <t>INE206D08394</t>
  </si>
  <si>
    <t>9.3% POWER GRID CORP NCD RED 04-09-2029**</t>
  </si>
  <si>
    <t>INE752E07LR8</t>
  </si>
  <si>
    <t>7.95% IRFC NCD RED 12-06-2029**</t>
  </si>
  <si>
    <t>INE053F07BR9</t>
  </si>
  <si>
    <t>8.24% POWER GRID NCD GOI SERV 14-02-2029**</t>
  </si>
  <si>
    <t>INE752E08551</t>
  </si>
  <si>
    <t>8.15% EXIM NCB 21-01-2030 R21 - 2030**</t>
  </si>
  <si>
    <t>INE514E08EJ2</t>
  </si>
  <si>
    <t>7.34% POWER GRID CORP NCD 13-07-2029**</t>
  </si>
  <si>
    <t>INE752E08577</t>
  </si>
  <si>
    <t>7.36% NLC INDIA LTD. NCD RED 25-01-2030**</t>
  </si>
  <si>
    <t>INE589A07045</t>
  </si>
  <si>
    <t>8.4% POWER GRID NCD RED 26-05-2029**</t>
  </si>
  <si>
    <t>INE752E07MV8</t>
  </si>
  <si>
    <t>Government Securities</t>
  </si>
  <si>
    <t>7.10% GOVT OF INDIA RED 18-04-2029</t>
  </si>
  <si>
    <t>IN0020220011</t>
  </si>
  <si>
    <t>6.45% GOVT OF INDIA RED 07-10-2029</t>
  </si>
  <si>
    <t>IN0020190362</t>
  </si>
  <si>
    <t>6.79% GOVT OF INDIA RED 26-12-2029</t>
  </si>
  <si>
    <t>IN0020160118</t>
  </si>
  <si>
    <t>7.88% GOVT OF INDIA RED 19-03-2030</t>
  </si>
  <si>
    <t>IN0020150028</t>
  </si>
  <si>
    <t>6.41% IRFC NCD RED 11-04-2031**</t>
  </si>
  <si>
    <t>INE053F07CR7</t>
  </si>
  <si>
    <t>6.45% NABARD NCD RED 11-04-2031**</t>
  </si>
  <si>
    <t>INE261F08CJ1</t>
  </si>
  <si>
    <t>6.90% REC LTD. NCD RED 31-03-2031**</t>
  </si>
  <si>
    <t>INE020B08DA7</t>
  </si>
  <si>
    <t>6.50% NHAI NCD RED 11-04-2031**</t>
  </si>
  <si>
    <t>INE906B07IE0</t>
  </si>
  <si>
    <t>6.88% PFC LTD NCD RED 11-04-2031**</t>
  </si>
  <si>
    <t>INE134E08KY5</t>
  </si>
  <si>
    <t>6.80% NPCL NCD RED 21-03-2031**</t>
  </si>
  <si>
    <t>INE206D08477</t>
  </si>
  <si>
    <t>6.4% ONGC NCD RED 11-04-2031**</t>
  </si>
  <si>
    <t>INE213A08024</t>
  </si>
  <si>
    <t>6.29% NTPC LTD NCD RED 11-04-2031**</t>
  </si>
  <si>
    <t>INE733E08155</t>
  </si>
  <si>
    <t>6.63% HPCL NCD RED 11-04-2031**</t>
  </si>
  <si>
    <t>INE094A08093</t>
  </si>
  <si>
    <t>6.65% FOOD CORP GOI GRNT NCD 23-10-2030**</t>
  </si>
  <si>
    <t>INE861G08076</t>
  </si>
  <si>
    <t>ICRA AAA(CE)</t>
  </si>
  <si>
    <t>6.28% POWER GRID CORP NCD 11-04-31**</t>
  </si>
  <si>
    <t>INE752E08650</t>
  </si>
  <si>
    <t>7.05% PFC LTD NCD RED 09-08-2030**</t>
  </si>
  <si>
    <t>INE134E08KZ2</t>
  </si>
  <si>
    <t>7.04% PFC LTD NCD RED 16-12-2030**</t>
  </si>
  <si>
    <t>INE134E08LC9</t>
  </si>
  <si>
    <t>6.90% REC LTD. NCD RED 31-01-2031**</t>
  </si>
  <si>
    <t>INE020B08DG4</t>
  </si>
  <si>
    <t>8.85% POWER FINANCE NCD 15-06-2030**</t>
  </si>
  <si>
    <t>INE134E08DB8</t>
  </si>
  <si>
    <t>7.75% PFC LTD NCD RED 11-06-2030**</t>
  </si>
  <si>
    <t>INE134E08KV1</t>
  </si>
  <si>
    <t>7.79% REC LTD. NCD RED 21-05-2030**</t>
  </si>
  <si>
    <t>INE020B08CW3</t>
  </si>
  <si>
    <t>7.55% REC LTD. NCD RED 10-05-2030**</t>
  </si>
  <si>
    <t>INE020B08CU7</t>
  </si>
  <si>
    <t>8.32% POWER GRID CORP NCD RED 23-12-2030**</t>
  </si>
  <si>
    <t>INE752E07NL7</t>
  </si>
  <si>
    <t>6.43% NTPC LTD NCD RED 27-01-2031**</t>
  </si>
  <si>
    <t>INE733E08171</t>
  </si>
  <si>
    <t>8.13% NUCLEAR POWER CORP NCD 28-03-2031**</t>
  </si>
  <si>
    <t>INE206D08402</t>
  </si>
  <si>
    <t>8.13% PGCIL NCD 25-04-2030 LIII K**</t>
  </si>
  <si>
    <t>INE752E07NW4</t>
  </si>
  <si>
    <t>6.80% REC LTD NCD RED 20-12-2030**</t>
  </si>
  <si>
    <t>INE020B08DE9</t>
  </si>
  <si>
    <t>7.25% NPCIL NCD RED 15-12-2030 XXXIII D**</t>
  </si>
  <si>
    <t>INE206D08444</t>
  </si>
  <si>
    <t>7.40% POWER FIN CORP NCD RED 08-05-2030**</t>
  </si>
  <si>
    <t>INE134E08KQ1</t>
  </si>
  <si>
    <t>7% POWER FIN CORP NCD RED 22-01-2031**</t>
  </si>
  <si>
    <t>INE134E07AN1</t>
  </si>
  <si>
    <t>8.4% POWER GRID CORP NCD RED 27-05-2030**</t>
  </si>
  <si>
    <t>INE752E07MW6</t>
  </si>
  <si>
    <t>7.61% GOVT OF INDIA RED 09-05-2030</t>
  </si>
  <si>
    <t>IN0020160019</t>
  </si>
  <si>
    <t>7.48% MANGALORE REF&amp;PET 14-04-2032**</t>
  </si>
  <si>
    <t>INE103A08050</t>
  </si>
  <si>
    <t>6.74% NTPC LTD RED 14-04-2032**</t>
  </si>
  <si>
    <t>INE733E08205</t>
  </si>
  <si>
    <t>6.87% NHAI NCD RED 14-04-2032**</t>
  </si>
  <si>
    <t>INE906B07JA6</t>
  </si>
  <si>
    <t>6.92% POWER FINANCE NCD 14-04-32**</t>
  </si>
  <si>
    <t>INE134E08LN6</t>
  </si>
  <si>
    <t>6.92% REC LTD NCD RED 20-03-2032**</t>
  </si>
  <si>
    <t>INE020B08DV3</t>
  </si>
  <si>
    <t>6.87% IRFC NCD RED 14-04-2032**</t>
  </si>
  <si>
    <t>INE053F08163</t>
  </si>
  <si>
    <t>7.79% IOC NCD RED 12-04-2032**</t>
  </si>
  <si>
    <t>INE242A08528</t>
  </si>
  <si>
    <t>6.85% NABARD NCD RED 14-04-2032**</t>
  </si>
  <si>
    <t>INE261F08DL5</t>
  </si>
  <si>
    <t>7.81% HPCL NCD RED 13-04-2032**</t>
  </si>
  <si>
    <t>INE094A08119</t>
  </si>
  <si>
    <t>6.85% NLC INDIA RED 13-04-2032**</t>
  </si>
  <si>
    <t>INE589A08043</t>
  </si>
  <si>
    <t>6.92% IRFC NCD SR 161 RED 29-08-2031**</t>
  </si>
  <si>
    <t>INE053F08122</t>
  </si>
  <si>
    <t>6.89% IRFC NCD RED 18-07-2031**</t>
  </si>
  <si>
    <t>INE053F08106</t>
  </si>
  <si>
    <t>7.38% NABARD NCD RED 20-10-2031**</t>
  </si>
  <si>
    <t>INE261F08683</t>
  </si>
  <si>
    <t>6.69% NTPC LTD NCD RED 12-09-2031**</t>
  </si>
  <si>
    <t>INE733E08197</t>
  </si>
  <si>
    <t>7.30% NABARD NCD RED 26-12-2031**</t>
  </si>
  <si>
    <t>INE261F08717</t>
  </si>
  <si>
    <t>8.24% NHPC LTD SER U NCD RED 27-06-2031**</t>
  </si>
  <si>
    <t>INE848E07914</t>
  </si>
  <si>
    <t>6.54% GOVT OF INDIA RED 17-01-2032</t>
  </si>
  <si>
    <t>IN0020210244</t>
  </si>
  <si>
    <t>8.37% HUDCO NCD RED 23-03-2029**</t>
  </si>
  <si>
    <t>INE031A08707</t>
  </si>
  <si>
    <t>8.24% NABARD NCD GOI SERVICED 22-03-2029**</t>
  </si>
  <si>
    <t>INE261F08BF1</t>
  </si>
  <si>
    <t>8.3% NTPC LTD NCD RED 15-01-2029**</t>
  </si>
  <si>
    <t>INE733E07KJ7</t>
  </si>
  <si>
    <t>8.83% EXIM BK OF INDIA NCD RED 03-11-29**</t>
  </si>
  <si>
    <t>INE514E08EE3</t>
  </si>
  <si>
    <t>8.13% NUCLEAR POWER CORP NCD 28-03-2029**</t>
  </si>
  <si>
    <t>INE206D08386</t>
  </si>
  <si>
    <t>8.27% NHAI NCD RED 28-03-2029**</t>
  </si>
  <si>
    <t>INE906B07GP0</t>
  </si>
  <si>
    <t>8.95% FOOD CORP OF INDIA NCD 01-03-2029**</t>
  </si>
  <si>
    <t>INE861G08043</t>
  </si>
  <si>
    <t>8.40% NUCLEAR POW COR IN LTD NCD28-11-29**</t>
  </si>
  <si>
    <t>INE206D08253</t>
  </si>
  <si>
    <t>8.79% INDIAN RAIL FIN NCD RED 04-05-2030**</t>
  </si>
  <si>
    <t>INE053F09GX2</t>
  </si>
  <si>
    <t>8.7% LIC HOUS FIN NCD RED 23-03-2029**</t>
  </si>
  <si>
    <t>INE115A07OB4</t>
  </si>
  <si>
    <t>7.20% EXIM NCD RED 05-06-2025**</t>
  </si>
  <si>
    <t>INE514E08FY8</t>
  </si>
  <si>
    <t>5.7% NABARD NCD RED SR 22D 31-07-2025**</t>
  </si>
  <si>
    <t>INE261F08DK7</t>
  </si>
  <si>
    <t>8.11% REC LTD NCD 07-10-2025 SR136**</t>
  </si>
  <si>
    <t>INE020B08963</t>
  </si>
  <si>
    <t>7.34% NHB LTD NCD RED 07-08-2025**</t>
  </si>
  <si>
    <t>INE557F08FN7</t>
  </si>
  <si>
    <t>7.50% NHPC LTD SR Y STR A NCD 07-10-2025**</t>
  </si>
  <si>
    <t>INE848E07AO4</t>
  </si>
  <si>
    <t>6.50% POWER FIN CORP NCD RED 17-09-2025**</t>
  </si>
  <si>
    <t>INE134E08LD7</t>
  </si>
  <si>
    <t>7.25% SIDBI NCD RED 31-07-2025**</t>
  </si>
  <si>
    <t>INE556F08KA6</t>
  </si>
  <si>
    <t>7.17% POWER FIN COR NCD SR 202B 22-05-25**</t>
  </si>
  <si>
    <t>INE134E08KT5</t>
  </si>
  <si>
    <t>7.15% SIDBI NCD RED 02-06-2025**</t>
  </si>
  <si>
    <t>INE556F08JY8</t>
  </si>
  <si>
    <t>8.75% REC LTD NCD RED 12-07-2025**</t>
  </si>
  <si>
    <t>INE020B08443</t>
  </si>
  <si>
    <t>8.4% POWER GRID CORP NCD RED 27-05-2025**</t>
  </si>
  <si>
    <t>INE752E07MR6</t>
  </si>
  <si>
    <t>7.30% NMDC LTD SR I NCD RED 28-08-2025**</t>
  </si>
  <si>
    <t>INE584A08010</t>
  </si>
  <si>
    <t>State Development Loan</t>
  </si>
  <si>
    <t>8.20% GUJARAT SDL RED 24-06-2025</t>
  </si>
  <si>
    <t>IN1520150021</t>
  </si>
  <si>
    <t>8.31% ANDHRA PRADESH SDL RED 29-07-2025</t>
  </si>
  <si>
    <t>IN1020150042</t>
  </si>
  <si>
    <t>8.31% UTTAR PRADESH SDL 29-07-2025</t>
  </si>
  <si>
    <t>IN3320150250</t>
  </si>
  <si>
    <t>8.27% KERALA SDL RED 12-08-2025</t>
  </si>
  <si>
    <t>IN2020150073</t>
  </si>
  <si>
    <t>8.30% JHARKHAND SDL RED 29-07-2025</t>
  </si>
  <si>
    <t>IN3720150017</t>
  </si>
  <si>
    <t>8.21% WEST BENGAL SDL RED 24-06-2025</t>
  </si>
  <si>
    <t>IN3420150036</t>
  </si>
  <si>
    <t>7.99% MAHARASHTRA SDL RED 28-10-2025</t>
  </si>
  <si>
    <t>IN2220150113</t>
  </si>
  <si>
    <t>7.97% TAMIL NADU SDL RED 14-10-2025</t>
  </si>
  <si>
    <t>IN3120150112</t>
  </si>
  <si>
    <t>7.89% GUJARAT SDL RED 15-05-2025</t>
  </si>
  <si>
    <t>IN1520190043</t>
  </si>
  <si>
    <t>8.24% KERALA SDL RED 13-05-2025</t>
  </si>
  <si>
    <t>IN2020150032</t>
  </si>
  <si>
    <t>8.22% TAMIL NADU SDL RED 13-05-2025</t>
  </si>
  <si>
    <t>IN3120150039</t>
  </si>
  <si>
    <t>8.20% RAJASTHAN SDL RED 24-06-2025</t>
  </si>
  <si>
    <t>IN2920150157</t>
  </si>
  <si>
    <t>7.96% MAHARASHTRA SDL RED 14-10-2025</t>
  </si>
  <si>
    <t>IN2220150105</t>
  </si>
  <si>
    <t>8.36% MADHYA PRADESH SDL RED 15-07-2025</t>
  </si>
  <si>
    <t>IN2120150023</t>
  </si>
  <si>
    <t>8.16% MAHARASHTRA SDL RED 23-09-2025</t>
  </si>
  <si>
    <t>IN2220150097</t>
  </si>
  <si>
    <t>8.25% MAHARASHTRA SDL RED 10-06-2025</t>
  </si>
  <si>
    <t>IN2220150030</t>
  </si>
  <si>
    <t>5.95% TAMIL NADU SDL RED 13-05-2025</t>
  </si>
  <si>
    <t>IN3120200057</t>
  </si>
  <si>
    <t>8.29% KERALA SDL RED 29-07-2025</t>
  </si>
  <si>
    <t>IN2020150065</t>
  </si>
  <si>
    <t>8.28% MAHARASHTRA SDL RED 29-07-2025</t>
  </si>
  <si>
    <t>IN2220150055</t>
  </si>
  <si>
    <t>8% TAMIL NADU SDL RED 28-10-2025</t>
  </si>
  <si>
    <t>IN3120150120</t>
  </si>
  <si>
    <t>Investment in Mutual fund</t>
  </si>
  <si>
    <t>BHARAT BOND ETF-APRIL 2023-GROWTH</t>
  </si>
  <si>
    <t>INF754K01KN4</t>
  </si>
  <si>
    <t>BHARAT BOND ETF-APRIL 2025-GROWTH</t>
  </si>
  <si>
    <t>INF754K01LD3</t>
  </si>
  <si>
    <t>BHARAT BOND ETF-APRIL 2030-GROWTH</t>
  </si>
  <si>
    <t>INF754K01KO2</t>
  </si>
  <si>
    <t>BHARAT BOND ETF-APRIL 2031-GROWTH</t>
  </si>
  <si>
    <t>INF754K01LE1</t>
  </si>
  <si>
    <t>BHARAT BOND ETF–APRIL 2032-GROWTH</t>
  </si>
  <si>
    <t>INF754K01OB1</t>
  </si>
  <si>
    <t>(a) Listed / Awaiting listing on Stock Exchanges</t>
  </si>
  <si>
    <t>6.95% GOVT OF INDIA RED 16-12-2061</t>
  </si>
  <si>
    <t>IN0020210202</t>
  </si>
  <si>
    <t>7.80% KERALA SDL RED 15-03-2027</t>
  </si>
  <si>
    <t>IN2020160155</t>
  </si>
  <si>
    <t>8.38% GUJARAT SDL RED 27-02-2029</t>
  </si>
  <si>
    <t>IN1520180309</t>
  </si>
  <si>
    <t>182 DAYS TBILL RED 01-09-2022</t>
  </si>
  <si>
    <t>IN002021Y510</t>
  </si>
  <si>
    <t>7.32% EXIM NCD RED 08-06-2026**</t>
  </si>
  <si>
    <t>INE514E08FZ5</t>
  </si>
  <si>
    <t>7.18% POWER FIN GOI SERVICD NCD 20-01-27**</t>
  </si>
  <si>
    <t>INE134E08IR3</t>
  </si>
  <si>
    <t>7.75% POWER FIN COR GOI SER NCD 22-03-27**</t>
  </si>
  <si>
    <t>INE134E08IX1</t>
  </si>
  <si>
    <t>6.14% IND OIL COR NCD 18-02-27**</t>
  </si>
  <si>
    <t>INE242A08502</t>
  </si>
  <si>
    <t>7.89% POWER GRID CORP NCD RED 09-03-2027**</t>
  </si>
  <si>
    <t>INE752E07OE0</t>
  </si>
  <si>
    <t>7.83% IRFC LTD NCD RED 19-03-2027**</t>
  </si>
  <si>
    <t>INE053F07983</t>
  </si>
  <si>
    <t>7.95% RECL SR 147 NCD RED 12-03-2027**</t>
  </si>
  <si>
    <t>INE020B08AH8</t>
  </si>
  <si>
    <t>7.54% REC LTD NCD RED 30-12-2026**</t>
  </si>
  <si>
    <t>INE020B08AC9</t>
  </si>
  <si>
    <t>7.25% EXIM BANK NCD RED 01-02-2027**</t>
  </si>
  <si>
    <t>INE514E08FJ9</t>
  </si>
  <si>
    <t>7.13% NHPC STRPP B NCD 11-02-2027**</t>
  </si>
  <si>
    <t>INE848E07AZ0</t>
  </si>
  <si>
    <t>8.14% NUCLEAR POWER CORP NCD 25-03-2027**</t>
  </si>
  <si>
    <t>INE206D08279</t>
  </si>
  <si>
    <t>8.85% POWER GRID CORP NCD KRED 19-10-26**</t>
  </si>
  <si>
    <t>INE752E07KL3</t>
  </si>
  <si>
    <t>7.52% REC LTD NCD RED 07-11-26**</t>
  </si>
  <si>
    <t>INE020B08AA3</t>
  </si>
  <si>
    <t>7.5% NHPC NCD RED 07-10-2026**</t>
  </si>
  <si>
    <t>INE848E07AP1</t>
  </si>
  <si>
    <t>9.25% POWER GRID CORP NCD  RED 09-03-27**</t>
  </si>
  <si>
    <t>INE752E07JN1</t>
  </si>
  <si>
    <t>7.23% POWER FIN COR NCD RED- 05-01-2027**</t>
  </si>
  <si>
    <t>INE134E08IO0</t>
  </si>
  <si>
    <t>6.09% HPCL NCD RED 26-02-2027**</t>
  </si>
  <si>
    <t>INE094A08101</t>
  </si>
  <si>
    <t>5.74% GOVT OF INDIA RED 15-11-2026</t>
  </si>
  <si>
    <t>IN0020210186</t>
  </si>
  <si>
    <t>7.78% BIHAR SDL RED 01-03-2027</t>
  </si>
  <si>
    <t>IN1320160170</t>
  </si>
  <si>
    <t>7.20% UTTAR PRADESH SDL 25-01-2027</t>
  </si>
  <si>
    <t>IN3320160309</t>
  </si>
  <si>
    <t>6.58% GUJARAT SDL RED 31-03-2027</t>
  </si>
  <si>
    <t>IN1520200347</t>
  </si>
  <si>
    <t>7.75% KARNATAKA SDL RED 01-03-2027</t>
  </si>
  <si>
    <t>IN1920160109</t>
  </si>
  <si>
    <t>7.59% GUJARAT SDL RED 15-02-2027</t>
  </si>
  <si>
    <t>IN1520160194</t>
  </si>
  <si>
    <t>8.31% RAJASTHAN SDL RED 08-04-2027</t>
  </si>
  <si>
    <t>IN2920200036</t>
  </si>
  <si>
    <t>7.92% WEST BENGAL SDL 15-03-2027</t>
  </si>
  <si>
    <t>IN3420160175</t>
  </si>
  <si>
    <t>7.61% TAMIL NADU SDL RED 15-02-2027</t>
  </si>
  <si>
    <t>IN3120160194</t>
  </si>
  <si>
    <t>7.59% RAJASTHAN SDL RED 15-02-2027</t>
  </si>
  <si>
    <t>IN2920160412</t>
  </si>
  <si>
    <t>7.78% WEST BENGAL SDL 01-03-2027</t>
  </si>
  <si>
    <t>IN3420160167</t>
  </si>
  <si>
    <t>7.74% TAMIL NADU SDL RED 01-03-2027</t>
  </si>
  <si>
    <t>IN3120161309</t>
  </si>
  <si>
    <t>7.64% HARYANA SDL RED 29-03-2027</t>
  </si>
  <si>
    <t>IN1620160292</t>
  </si>
  <si>
    <t>7.61% ANDHRA PRADESH SDL RED 15-02-2027</t>
  </si>
  <si>
    <t>IN1020160439</t>
  </si>
  <si>
    <t>7.59% HARYANA SDL RED 15-02-2027</t>
  </si>
  <si>
    <t>IN1620160268</t>
  </si>
  <si>
    <t>7.59% BIHAR SDL RED 15-02-2027</t>
  </si>
  <si>
    <t>IN1320160162</t>
  </si>
  <si>
    <t>6.72% KERALA SDL RED 24-03-2027</t>
  </si>
  <si>
    <t>IN2020200290</t>
  </si>
  <si>
    <t>7.86% KARNATAKA SDL RED 15-03-2027</t>
  </si>
  <si>
    <t>IN1920160117</t>
  </si>
  <si>
    <t>7.85% TAMIL NADU SDL RED 15-03-2027</t>
  </si>
  <si>
    <t>IN3120161317</t>
  </si>
  <si>
    <t>7.17% UTTAR PRADESH SDL 11-01-2027</t>
  </si>
  <si>
    <t>IN3320160291</t>
  </si>
  <si>
    <t>7.15% KERALA SDL RED 11-01-2027</t>
  </si>
  <si>
    <t>IN2020160130</t>
  </si>
  <si>
    <t>7.59% Karnataka SDL RED 29-03-2027</t>
  </si>
  <si>
    <t>IN1920160125</t>
  </si>
  <si>
    <t>7.21% WEST BENGAL SDL 25-01-2027</t>
  </si>
  <si>
    <t>IN3420160142</t>
  </si>
  <si>
    <t>7.59% KARNATAKA SDL 15-02-2027</t>
  </si>
  <si>
    <t>IN1920160091</t>
  </si>
  <si>
    <t>7.14% ANDHRA PRADESH SDL RED 11-01-2027</t>
  </si>
  <si>
    <t>IN1020160421</t>
  </si>
  <si>
    <t>7.64% WEST BENGAL SDL RED 29-03-2027</t>
  </si>
  <si>
    <t>IN3420160183</t>
  </si>
  <si>
    <t>7.40% NABARD NCD RED 30-01-2026**</t>
  </si>
  <si>
    <t>INE261F08DO9</t>
  </si>
  <si>
    <t>7.10% EXIM NCD RED 18-03-2026**</t>
  </si>
  <si>
    <t>INE514E08GA6</t>
  </si>
  <si>
    <t>7.11% SIDBI NCD RED 27-02-2026**</t>
  </si>
  <si>
    <t>INE556F08KB4</t>
  </si>
  <si>
    <t>5.94% REC LTD. NCD RED 31-01-2026**</t>
  </si>
  <si>
    <t>INE020B08DK6</t>
  </si>
  <si>
    <t>9.18% NUCLEAR POWER NCD RED 23-01-2026**</t>
  </si>
  <si>
    <t>INE206D08188</t>
  </si>
  <si>
    <t>5.85% REC LTD NCD RED 20-12-2025**</t>
  </si>
  <si>
    <t>INE020B08DF6</t>
  </si>
  <si>
    <t>6.18% MANGALORE REF &amp; PET NCD 29-12-2025**</t>
  </si>
  <si>
    <t>INE103A08043</t>
  </si>
  <si>
    <t>5.81% REC LTD. NCD RED 31-12-2025**</t>
  </si>
  <si>
    <t>INE020B08DH2</t>
  </si>
  <si>
    <t>7.13% NHPC LTD AA STRPP A NCD 11-02-2026**</t>
  </si>
  <si>
    <t>INE848E07AY3</t>
  </si>
  <si>
    <t>8.18% EXIM BANK NCD RED 07-12-2025**</t>
  </si>
  <si>
    <t>INE514E08EU9</t>
  </si>
  <si>
    <t>9.09% INDIAN RAIL FIN NCD RED 29-03-2026**</t>
  </si>
  <si>
    <t>INE053F09HM3</t>
  </si>
  <si>
    <t>8.02% EXIM BANK NCD RED 20-04-2026**</t>
  </si>
  <si>
    <t>INE514E08FB6</t>
  </si>
  <si>
    <t>8.32% POWER GRID CORP NCD RED 23/12/2025**</t>
  </si>
  <si>
    <t>INE752E07NK9</t>
  </si>
  <si>
    <t>6.89% NHPC SR AA1 STRPP A NCD 11-03-2026**</t>
  </si>
  <si>
    <t>INE848E07BD5</t>
  </si>
  <si>
    <t>7.38% NHPC SR Y1 STRPP A NCD 03-01-2026**</t>
  </si>
  <si>
    <t>INE848E07AT3</t>
  </si>
  <si>
    <t>8.14% NUCLEAR POWER NCD RED 25-03-2026**</t>
  </si>
  <si>
    <t>INE206D08261</t>
  </si>
  <si>
    <t>9.09% IRFC NCD RED 31-03-2026**</t>
  </si>
  <si>
    <t>INE053F09HN1</t>
  </si>
  <si>
    <t>8.19% NTPC LTD NCD RED 15-12-2025**</t>
  </si>
  <si>
    <t>INE733E07JX0</t>
  </si>
  <si>
    <t>6.05% NLC INDIA LTD NCD RED 12-02-2026**</t>
  </si>
  <si>
    <t>INE589A08035</t>
  </si>
  <si>
    <t>8.85% NHPC LTD NCD 11-02-2026**</t>
  </si>
  <si>
    <t>INE848E07377</t>
  </si>
  <si>
    <t>8.78% NHPC LTD NCD 11-02-2026**</t>
  </si>
  <si>
    <t>INE848E07468</t>
  </si>
  <si>
    <t>9.25% POWER GRID CORP NCD RED 26-12-2025**</t>
  </si>
  <si>
    <t>INE752E07JL5</t>
  </si>
  <si>
    <t>5.60% INDIAN OIL CORP NCD 23-01-2026**</t>
  </si>
  <si>
    <t>INE242A08494</t>
  </si>
  <si>
    <t>6.18% GUJARAT SDL RED 31-03-2026</t>
  </si>
  <si>
    <t>IN1520200339</t>
  </si>
  <si>
    <t>8.38% KARNATAKA SDL RED 27-01-2026</t>
  </si>
  <si>
    <t>IN1920150084</t>
  </si>
  <si>
    <t>8.54% BIHAR SDL RED 10-02-2026</t>
  </si>
  <si>
    <t>IN1320150031</t>
  </si>
  <si>
    <t>8.51% MAHARASHTRA SDL RED 09-03-2026</t>
  </si>
  <si>
    <t>IN2220150204</t>
  </si>
  <si>
    <t>8.3% RAJASTHAN SDL RED 13-01-2026</t>
  </si>
  <si>
    <t>IN2920150223</t>
  </si>
  <si>
    <t>8.53% TAMIL NADU SDL RED 09-03-2026</t>
  </si>
  <si>
    <t>IN3120150211</t>
  </si>
  <si>
    <t>8.76% MADHYA PRADESH SDL RED 24-02-2026</t>
  </si>
  <si>
    <t>IN2120150106</t>
  </si>
  <si>
    <t>8.38% TAMILNADU SDL RED 27-01-2026</t>
  </si>
  <si>
    <t>IN3120150187</t>
  </si>
  <si>
    <t>8.57% ANDHRA PRADESH SDL RED 09-03-2026</t>
  </si>
  <si>
    <t>IN1020150141</t>
  </si>
  <si>
    <t>8.28% KARNATAKA SDL RED 06-03-2026</t>
  </si>
  <si>
    <t>IN1920180198</t>
  </si>
  <si>
    <t>8.48% RAJASTHAN SDL RED 10-02-2026</t>
  </si>
  <si>
    <t>IN2920150249</t>
  </si>
  <si>
    <t>8.39% MADHYA PRADESH SDL RED 27-01-2026</t>
  </si>
  <si>
    <t>IN2120150098</t>
  </si>
  <si>
    <t>8.88% WEST BENGAL SDL RED 24-02-2026</t>
  </si>
  <si>
    <t>IN3420150150</t>
  </si>
  <si>
    <t>8.60% BIHAR SDL RED 09-03-2026</t>
  </si>
  <si>
    <t>IN1320150056</t>
  </si>
  <si>
    <t>8.39% UTTAR PRADESH SDL 27-01-2026</t>
  </si>
  <si>
    <t>IN3320150367</t>
  </si>
  <si>
    <t>8.49% TAMIL NADU SDL RED 10-02-2026</t>
  </si>
  <si>
    <t>IN3120150195</t>
  </si>
  <si>
    <t>8.40% WEST BENGAL SDL RED 27-01-2026</t>
  </si>
  <si>
    <t>IN3420150135</t>
  </si>
  <si>
    <t>8.67% KARNATAKA SDL RED 24-02-2026</t>
  </si>
  <si>
    <t>IN1920150092</t>
  </si>
  <si>
    <t>8.67% MAHARASHTRA SDL RED 24-02-2026</t>
  </si>
  <si>
    <t>IN2220150196</t>
  </si>
  <si>
    <t>8.30% MADHYA PRADESH SDL RED 13-01-2026</t>
  </si>
  <si>
    <t>IN2120150080</t>
  </si>
  <si>
    <t>8.29% ANDHRA PRADESH SDL RED 13-01-2026</t>
  </si>
  <si>
    <t>IN1020150117</t>
  </si>
  <si>
    <t>8.00% GUJARAT SDL RED 20-04-2026</t>
  </si>
  <si>
    <t>IN1520160012</t>
  </si>
  <si>
    <t>8.57% WEST BENGAL SDL RED 09-03-2026</t>
  </si>
  <si>
    <t>IN3420150168</t>
  </si>
  <si>
    <t>8.34% UTTAR PRADESH SDL 13-01-2026</t>
  </si>
  <si>
    <t>IN3320150359</t>
  </si>
  <si>
    <t>8.83% UTTAR PRADESH SDL 24-02-2026</t>
  </si>
  <si>
    <t>IN3320150383</t>
  </si>
  <si>
    <t>8.53% UTTAR PRADESH SDL 10-02-2026</t>
  </si>
  <si>
    <t>IN3320150375</t>
  </si>
  <si>
    <t>8.51% WEST BENGAL SDL RED 10-02-2026</t>
  </si>
  <si>
    <t>IN3420150143</t>
  </si>
  <si>
    <t>8.72% ANDHRA PRADESH SDL RED 24-02-2026</t>
  </si>
  <si>
    <t>IN1020150133</t>
  </si>
  <si>
    <t>8.82% BIHAR SDL RED 24-02-2026</t>
  </si>
  <si>
    <t>IN1320150049</t>
  </si>
  <si>
    <t>8.36% MAHARASHTRA SDL RED 27-01-2026</t>
  </si>
  <si>
    <t>IN2220150170</t>
  </si>
  <si>
    <t>8.55% RAJASTHAN SDL RED 09-03-2026</t>
  </si>
  <si>
    <t>IN2920150264</t>
  </si>
  <si>
    <t>8.31% WEST BENGAL SDL RED 13-01-2026</t>
  </si>
  <si>
    <t>IN3420150127</t>
  </si>
  <si>
    <t>8.69% TAMIL NADU SDL RED 24-02-2026</t>
  </si>
  <si>
    <t>IN3120150203</t>
  </si>
  <si>
    <t>8.47% MAHARASHTRA SDL RED 10-02-2026</t>
  </si>
  <si>
    <t>IN2220150188</t>
  </si>
  <si>
    <t>8.38% RAJASTHAN SDL RED 27-01-2026</t>
  </si>
  <si>
    <t>IN2920150231</t>
  </si>
  <si>
    <t>7.90% RAJASTHAN SDL RED 08-04-2026</t>
  </si>
  <si>
    <t>IN2920200028</t>
  </si>
  <si>
    <t>8.39% ANDHRA PRADESH SDL RED 27-01-2026</t>
  </si>
  <si>
    <t>IN1020150125</t>
  </si>
  <si>
    <t>8.27% TAMIL NADU SDL RED 13-01-2026</t>
  </si>
  <si>
    <t>IN3120150179</t>
  </si>
  <si>
    <t>8.25% MAHARASHTRA SDL RED 13-01-2026</t>
  </si>
  <si>
    <t>IN2220150162</t>
  </si>
  <si>
    <t>8.27% KARNATAKA SDL RED 13-01-2026</t>
  </si>
  <si>
    <t>IN1920150076</t>
  </si>
  <si>
    <t>8.46% GUJARAT SDL RED 10-02-2026</t>
  </si>
  <si>
    <t>IN1520150120</t>
  </si>
  <si>
    <t>8.09% ANDHRA PRADESH SDL RED 23-03-2026</t>
  </si>
  <si>
    <t>IN1020150158</t>
  </si>
  <si>
    <t>8.09% RAJASTHAN SDL RED 23-03-2026</t>
  </si>
  <si>
    <t>IN2920150363</t>
  </si>
  <si>
    <t>7.96% TAMIL NADU SDL RED 27-04-2026</t>
  </si>
  <si>
    <t>IN3120160020</t>
  </si>
  <si>
    <t>7.96% GUJARAT SDL RED 27-04-2026</t>
  </si>
  <si>
    <t>IN1520160020</t>
  </si>
  <si>
    <t>6.70% ANDHRA PRADESH SDL RED 22-04-2026</t>
  </si>
  <si>
    <t>IN1020200078</t>
  </si>
  <si>
    <t>(a)Listed / Awaiting listing on Stock Exchanges</t>
  </si>
  <si>
    <t>Adani Ports &amp; Special Economic Zone Ltd.</t>
  </si>
  <si>
    <t>INE742F01042</t>
  </si>
  <si>
    <t>Transport Infrastructure</t>
  </si>
  <si>
    <t>Adani Enterprises Ltd.</t>
  </si>
  <si>
    <t>INE423A01024</t>
  </si>
  <si>
    <t>Metals &amp; Minerals Trading</t>
  </si>
  <si>
    <t>Reliance Industries Ltd.</t>
  </si>
  <si>
    <t>INE002A01018</t>
  </si>
  <si>
    <t>Petroleum Products</t>
  </si>
  <si>
    <t>HDFC Bank Ltd.</t>
  </si>
  <si>
    <t>INE040A01034</t>
  </si>
  <si>
    <t>Banks</t>
  </si>
  <si>
    <t>Zee Entertainment Enterprises Ltd.</t>
  </si>
  <si>
    <t>INE256A01028</t>
  </si>
  <si>
    <t>Entertainment</t>
  </si>
  <si>
    <t>Housing Development Finance Corporation Ltd.</t>
  </si>
  <si>
    <t>INE001A01036</t>
  </si>
  <si>
    <t>Finance</t>
  </si>
  <si>
    <t>Maruti Suzuki India Ltd.</t>
  </si>
  <si>
    <t>INE585B01010</t>
  </si>
  <si>
    <t>Automobiles</t>
  </si>
  <si>
    <t>Sun Pharmaceutical Industries Ltd.</t>
  </si>
  <si>
    <t>INE044A01036</t>
  </si>
  <si>
    <t>Pharmaceuticals &amp; Biotechnology</t>
  </si>
  <si>
    <t>HCL Technologies Ltd.</t>
  </si>
  <si>
    <t>INE860A01027</t>
  </si>
  <si>
    <t>IT - Software</t>
  </si>
  <si>
    <t>Ambuja Cements Ltd.</t>
  </si>
  <si>
    <t>INE079A01024</t>
  </si>
  <si>
    <t>Cement &amp; Cement Products</t>
  </si>
  <si>
    <t>Punjab National Bank</t>
  </si>
  <si>
    <t>INE160A01022</t>
  </si>
  <si>
    <t>Vedanta Ltd.</t>
  </si>
  <si>
    <t>INE205A01025</t>
  </si>
  <si>
    <t>Diversified Metals</t>
  </si>
  <si>
    <t>Kotak Mahindra Bank Ltd.</t>
  </si>
  <si>
    <t>INE237A01028</t>
  </si>
  <si>
    <t>IDFC Ltd.</t>
  </si>
  <si>
    <t>INE043D01016</t>
  </si>
  <si>
    <t>Oil &amp; Natural Gas Corporation Ltd.</t>
  </si>
  <si>
    <t>INE213A01029</t>
  </si>
  <si>
    <t>Oil</t>
  </si>
  <si>
    <t>NMDC Ltd.</t>
  </si>
  <si>
    <t>INE584A01023</t>
  </si>
  <si>
    <t>Minerals &amp; Mining</t>
  </si>
  <si>
    <t>ICICI Bank Ltd.</t>
  </si>
  <si>
    <t>INE090A01021</t>
  </si>
  <si>
    <t>Tata Power Company Ltd.</t>
  </si>
  <si>
    <t>INE245A01021</t>
  </si>
  <si>
    <t>Power</t>
  </si>
  <si>
    <t>Ashok Leyland Ltd.</t>
  </si>
  <si>
    <t>INE208A01029</t>
  </si>
  <si>
    <t>Agricultural, Commercial &amp; Construction Vehicles</t>
  </si>
  <si>
    <t>UPL Ltd.</t>
  </si>
  <si>
    <t>INE628A01036</t>
  </si>
  <si>
    <t>Fertilizers &amp; Agrochemicals</t>
  </si>
  <si>
    <t>Mahindra &amp; Mahindra Financial Services Ltd</t>
  </si>
  <si>
    <t>INE774D01024</t>
  </si>
  <si>
    <t>National Aluminium Company Ltd.</t>
  </si>
  <si>
    <t>INE139A01034</t>
  </si>
  <si>
    <t>Non - Ferrous Metals</t>
  </si>
  <si>
    <t>Sun TV Network Ltd.</t>
  </si>
  <si>
    <t>INE424H01027</t>
  </si>
  <si>
    <t>MindTree Ltd.</t>
  </si>
  <si>
    <t>INE018I01017</t>
  </si>
  <si>
    <t>Tata Consultancy Services Ltd.</t>
  </si>
  <si>
    <t>INE467B01029</t>
  </si>
  <si>
    <t>HDFC Life Insurance Company Ltd.</t>
  </si>
  <si>
    <t>INE795G01014</t>
  </si>
  <si>
    <t>Insurance</t>
  </si>
  <si>
    <t>Power Finance Corporation Ltd.</t>
  </si>
  <si>
    <t>INE134E01011</t>
  </si>
  <si>
    <t>Vodafone Idea Ltd.</t>
  </si>
  <si>
    <t>INE669E01016</t>
  </si>
  <si>
    <t>Telecom - Services</t>
  </si>
  <si>
    <t>InterGlobe Aviation Ltd.</t>
  </si>
  <si>
    <t>INE646L01027</t>
  </si>
  <si>
    <t>Transport Services</t>
  </si>
  <si>
    <t>RBL Bank Ltd.</t>
  </si>
  <si>
    <t>INE976G01028</t>
  </si>
  <si>
    <t>Multi Commodity Exchange Of India Ltd.</t>
  </si>
  <si>
    <t>INE745G01035</t>
  </si>
  <si>
    <t>Capital Markets</t>
  </si>
  <si>
    <t>Piramal Enterprises Ltd.</t>
  </si>
  <si>
    <t>INE140A01024</t>
  </si>
  <si>
    <t>Hindustan Aeronautics Ltd.</t>
  </si>
  <si>
    <t>INE066F01012</t>
  </si>
  <si>
    <t>Aerospace &amp; Defense</t>
  </si>
  <si>
    <t>Cummins India Ltd.</t>
  </si>
  <si>
    <t>INE298A01020</t>
  </si>
  <si>
    <t>Industrial Products</t>
  </si>
  <si>
    <t>P I INDUSTRIES LIMITED</t>
  </si>
  <si>
    <t>INE603J01030</t>
  </si>
  <si>
    <t>United Spirits Ltd.</t>
  </si>
  <si>
    <t>INE854D01024</t>
  </si>
  <si>
    <t>Beverages</t>
  </si>
  <si>
    <t>IndusInd Bank Ltd.</t>
  </si>
  <si>
    <t>INE095A01012</t>
  </si>
  <si>
    <t>Cholamandalam Investment &amp; Finance Company Ltd.</t>
  </si>
  <si>
    <t>INE121A01024</t>
  </si>
  <si>
    <t>Bajaj Finance Ltd.</t>
  </si>
  <si>
    <t>INE296A01024</t>
  </si>
  <si>
    <t>Asian Paints Ltd.</t>
  </si>
  <si>
    <t>INE021A01026</t>
  </si>
  <si>
    <t>Consumer Durables</t>
  </si>
  <si>
    <t>Tata Motors Ltd.</t>
  </si>
  <si>
    <t>INE155A01022</t>
  </si>
  <si>
    <t>Grasim Industries Ltd.</t>
  </si>
  <si>
    <t>INE047A01021</t>
  </si>
  <si>
    <t>Axis Bank Ltd.</t>
  </si>
  <si>
    <t>INE238A01034</t>
  </si>
  <si>
    <t>Steel Authority of India Ltd.</t>
  </si>
  <si>
    <t>INE114A01011</t>
  </si>
  <si>
    <t>Ferrous Metals</t>
  </si>
  <si>
    <t>Tata Steel Ltd.</t>
  </si>
  <si>
    <t>INE081A01020</t>
  </si>
  <si>
    <t>Delta Corp Ltd.</t>
  </si>
  <si>
    <t>INE124G01033</t>
  </si>
  <si>
    <t>Leisure Services</t>
  </si>
  <si>
    <t>Bandhan Bank Ltd.</t>
  </si>
  <si>
    <t>INE545U01014</t>
  </si>
  <si>
    <t>LIC Housing Finance Ltd.</t>
  </si>
  <si>
    <t>INE115A01026</t>
  </si>
  <si>
    <t>Mphasis Ltd.</t>
  </si>
  <si>
    <t>INE356A01018</t>
  </si>
  <si>
    <t>JSW Steel Ltd.</t>
  </si>
  <si>
    <t>INE019A01038</t>
  </si>
  <si>
    <t>Marico Ltd.</t>
  </si>
  <si>
    <t>INE196A01026</t>
  </si>
  <si>
    <t>Personal Products</t>
  </si>
  <si>
    <t>Torrent Power Ltd.</t>
  </si>
  <si>
    <t>INE813H01021</t>
  </si>
  <si>
    <t>Wipro Ltd.</t>
  </si>
  <si>
    <t>INE075A01022</t>
  </si>
  <si>
    <t>Zydus Lifesciences Ltd.</t>
  </si>
  <si>
    <t>INE010B01027</t>
  </si>
  <si>
    <t>Nestle India Ltd.</t>
  </si>
  <si>
    <t>INE239A01016</t>
  </si>
  <si>
    <t>Food Products</t>
  </si>
  <si>
    <t>Hindalco Industries Ltd.</t>
  </si>
  <si>
    <t>INE038A01020</t>
  </si>
  <si>
    <t>SRF Ltd.</t>
  </si>
  <si>
    <t>INE647A01010</t>
  </si>
  <si>
    <t>Chemicals &amp; Petrochemicals</t>
  </si>
  <si>
    <t>Gujarat Narmada Valley Fert &amp; Chem Ltd.</t>
  </si>
  <si>
    <t>INE113A01013</t>
  </si>
  <si>
    <t>Indian Energy Exchange Ltd.</t>
  </si>
  <si>
    <t>INE022Q01020</t>
  </si>
  <si>
    <t>Britannia Industries Ltd.</t>
  </si>
  <si>
    <t>INE216A01030</t>
  </si>
  <si>
    <t>Indraprastha Gas Ltd.</t>
  </si>
  <si>
    <t>INE203G01027</t>
  </si>
  <si>
    <t>Gas</t>
  </si>
  <si>
    <t>Manappuram Finance Ltd.</t>
  </si>
  <si>
    <t>INE522D01027</t>
  </si>
  <si>
    <t>The Federal Bank Ltd.</t>
  </si>
  <si>
    <t>INE171A01029</t>
  </si>
  <si>
    <t>AU Small Finance Bank Ltd.</t>
  </si>
  <si>
    <t>INE949L01017</t>
  </si>
  <si>
    <t>Tata Communications Ltd.</t>
  </si>
  <si>
    <t>INE151A01013</t>
  </si>
  <si>
    <t>Divi's Laboratories Ltd.</t>
  </si>
  <si>
    <t>INE361B01024</t>
  </si>
  <si>
    <t>L&amp;T Technology Services Ltd.</t>
  </si>
  <si>
    <t>INE010V01017</t>
  </si>
  <si>
    <t>IT - Services</t>
  </si>
  <si>
    <t>Aurobindo Pharma Ltd.</t>
  </si>
  <si>
    <t>INE406A01037</t>
  </si>
  <si>
    <t>Godrej Properties Ltd.</t>
  </si>
  <si>
    <t>INE484J01027</t>
  </si>
  <si>
    <t>Realty</t>
  </si>
  <si>
    <t>Dalmia Bharat Ltd.</t>
  </si>
  <si>
    <t>INE00R701025</t>
  </si>
  <si>
    <t>Berger Paints (I) Ltd.</t>
  </si>
  <si>
    <t>INE463A01038</t>
  </si>
  <si>
    <t>Crompton Greaves Cons Electrical Ltd.</t>
  </si>
  <si>
    <t>INE299U01018</t>
  </si>
  <si>
    <t>Tata Chemicals Ltd.</t>
  </si>
  <si>
    <t>INE092A01019</t>
  </si>
  <si>
    <t>L&amp;T Finance Holdings Ltd.</t>
  </si>
  <si>
    <t>INE498L01015</t>
  </si>
  <si>
    <t>Mahindra &amp; Mahindra Ltd.</t>
  </si>
  <si>
    <t>INE101A01026</t>
  </si>
  <si>
    <t>Chambal Fertilizers &amp; Chemicals Ltd.</t>
  </si>
  <si>
    <t>INE085A01013</t>
  </si>
  <si>
    <t>Canara Bank</t>
  </si>
  <si>
    <t>INE476A01014</t>
  </si>
  <si>
    <t>Deepak Nitrite Ltd.</t>
  </si>
  <si>
    <t>INE288B01029</t>
  </si>
  <si>
    <t>Samvardhana Motherson International Ltd.</t>
  </si>
  <si>
    <t>INE775A01035</t>
  </si>
  <si>
    <t>Auto Components</t>
  </si>
  <si>
    <t>PVR Ltd.</t>
  </si>
  <si>
    <t>INE191H01014</t>
  </si>
  <si>
    <t>Bata India Ltd.</t>
  </si>
  <si>
    <t>INE176A01028</t>
  </si>
  <si>
    <t>Amara Raja Batteries Ltd.</t>
  </si>
  <si>
    <t>INE885A01032</t>
  </si>
  <si>
    <t>Bank of Baroda</t>
  </si>
  <si>
    <t>INE028A01039</t>
  </si>
  <si>
    <t>HDFC Asset Management Company Ltd.</t>
  </si>
  <si>
    <t>INE127D01025</t>
  </si>
  <si>
    <t>Laurus Labs Ltd.</t>
  </si>
  <si>
    <t>INE947Q01028</t>
  </si>
  <si>
    <t>ICICI Lombard General Insurance Co. Ltd.</t>
  </si>
  <si>
    <t>INE765G01017</t>
  </si>
  <si>
    <t>Coromandel International Ltd.</t>
  </si>
  <si>
    <t>INE169A01031</t>
  </si>
  <si>
    <t>Hindustan Unilever Ltd.</t>
  </si>
  <si>
    <t>INE030A01027</t>
  </si>
  <si>
    <t>Diversified FMCG</t>
  </si>
  <si>
    <t>ITC Ltd.</t>
  </si>
  <si>
    <t>INE154A01025</t>
  </si>
  <si>
    <t>Metropolis Healthcare Ltd.</t>
  </si>
  <si>
    <t>INE112L01020</t>
  </si>
  <si>
    <t>Healthcare Services</t>
  </si>
  <si>
    <t>Trent Ltd.</t>
  </si>
  <si>
    <t>INE849A01020</t>
  </si>
  <si>
    <t>Retailing</t>
  </si>
  <si>
    <t>Rain Industries Ltd.</t>
  </si>
  <si>
    <t>INE855B01025</t>
  </si>
  <si>
    <t>Hero MotoCorp Ltd.</t>
  </si>
  <si>
    <t>INE158A01026</t>
  </si>
  <si>
    <t>Persistent Systems Ltd.</t>
  </si>
  <si>
    <t>INE262H01013</t>
  </si>
  <si>
    <t>Oberoi Realty Ltd.</t>
  </si>
  <si>
    <t>INE093I01010</t>
  </si>
  <si>
    <t>Aarti Industries Ltd.</t>
  </si>
  <si>
    <t>INE769A01020</t>
  </si>
  <si>
    <t>Birlasoft Ltd.</t>
  </si>
  <si>
    <t>INE836A01035</t>
  </si>
  <si>
    <t>NTPC Ltd.</t>
  </si>
  <si>
    <t>INE733E01010</t>
  </si>
  <si>
    <t>TVS Motor Company Ltd.</t>
  </si>
  <si>
    <t>INE494B01023</t>
  </si>
  <si>
    <t>Exide Industries Ltd.</t>
  </si>
  <si>
    <t>INE302A01020</t>
  </si>
  <si>
    <t>REC Ltd.</t>
  </si>
  <si>
    <t>INE020B01018</t>
  </si>
  <si>
    <t>The India Cements Ltd.</t>
  </si>
  <si>
    <t>INE383A01012</t>
  </si>
  <si>
    <t>JK Cement Ltd.</t>
  </si>
  <si>
    <t>INE823G01014</t>
  </si>
  <si>
    <t>Biocon Ltd.</t>
  </si>
  <si>
    <t>INE376G01013</t>
  </si>
  <si>
    <t>Indiamart Intermesh Ltd.</t>
  </si>
  <si>
    <t>INE933S01016</t>
  </si>
  <si>
    <t>Max Financial Services Ltd.</t>
  </si>
  <si>
    <t>INE180A01020</t>
  </si>
  <si>
    <t>State Bank of India</t>
  </si>
  <si>
    <t>INE062A01020</t>
  </si>
  <si>
    <t>Balrampur Chini Mills Ltd.</t>
  </si>
  <si>
    <t>INE119A01028</t>
  </si>
  <si>
    <t>Agricultural Food &amp; other Products</t>
  </si>
  <si>
    <t>Jubilant Foodworks Ltd.</t>
  </si>
  <si>
    <t>INE797F01020</t>
  </si>
  <si>
    <t>GMR Infrastructure Ltd.</t>
  </si>
  <si>
    <t>INE776C01039</t>
  </si>
  <si>
    <t>Bosch Ltd.</t>
  </si>
  <si>
    <t>INE323A01026</t>
  </si>
  <si>
    <t>Aditya Birla Fashion and Retail Ltd.</t>
  </si>
  <si>
    <t>INE647O01011</t>
  </si>
  <si>
    <t>Bharat Heavy Electricals Ltd.</t>
  </si>
  <si>
    <t>INE257A01026</t>
  </si>
  <si>
    <t>Electrical Equipment</t>
  </si>
  <si>
    <t>Page Industries Ltd.</t>
  </si>
  <si>
    <t>INE761H01022</t>
  </si>
  <si>
    <t>Textiles &amp; Apparels</t>
  </si>
  <si>
    <t>Tata Consumer Products Ltd.</t>
  </si>
  <si>
    <t>INE192A01025</t>
  </si>
  <si>
    <t>The Ramco Cements Ltd.</t>
  </si>
  <si>
    <t>INE331A01037</t>
  </si>
  <si>
    <t>The Indian Hotels Company Ltd.</t>
  </si>
  <si>
    <t>INE053A01029</t>
  </si>
  <si>
    <t>SBI Life Insurance Company Ltd.</t>
  </si>
  <si>
    <t>INE123W01016</t>
  </si>
  <si>
    <t>Hindustan Petroleum Corporation Ltd.</t>
  </si>
  <si>
    <t>INE094A01015</t>
  </si>
  <si>
    <t>Voltas Ltd.</t>
  </si>
  <si>
    <t>INE226A01021</t>
  </si>
  <si>
    <t>Ultratech Cement Ltd.</t>
  </si>
  <si>
    <t>INE481G01011</t>
  </si>
  <si>
    <t>Indus Towers Ltd.</t>
  </si>
  <si>
    <t>INE121J01017</t>
  </si>
  <si>
    <t>Bharti Airtel Ltd.</t>
  </si>
  <si>
    <t>INE397D01024</t>
  </si>
  <si>
    <t>Jindal Steel &amp; Power Ltd.</t>
  </si>
  <si>
    <t>INE749A01030</t>
  </si>
  <si>
    <t>Larsen &amp; Toubro Infotech Ltd.</t>
  </si>
  <si>
    <t>INE214T01019</t>
  </si>
  <si>
    <t>Eicher Motors Ltd.</t>
  </si>
  <si>
    <t>INE066A01021</t>
  </si>
  <si>
    <t>Lupin Ltd.</t>
  </si>
  <si>
    <t>INE326A01037</t>
  </si>
  <si>
    <t>Apollo Hospitals Enterprise Ltd.</t>
  </si>
  <si>
    <t>INE437A01024</t>
  </si>
  <si>
    <t>Indiabulls Housing Finance Ltd.</t>
  </si>
  <si>
    <t>INE148I01020</t>
  </si>
  <si>
    <t>Atul Ltd.</t>
  </si>
  <si>
    <t>INE100A01010</t>
  </si>
  <si>
    <t>Aditya Birla Capital Ltd.</t>
  </si>
  <si>
    <t>INE674K01013</t>
  </si>
  <si>
    <t>Glenmark Pharmaceuticals Ltd.</t>
  </si>
  <si>
    <t>INE935A01035</t>
  </si>
  <si>
    <t>Infosys Ltd.</t>
  </si>
  <si>
    <t>INE009A01021</t>
  </si>
  <si>
    <t>Firstsource Solutions Ltd.</t>
  </si>
  <si>
    <t>INE684F01012</t>
  </si>
  <si>
    <t>Shriram Transport Finance Company Ltd.</t>
  </si>
  <si>
    <t>INE721A01013</t>
  </si>
  <si>
    <t>Dabur India Ltd.</t>
  </si>
  <si>
    <t>INE016A01026</t>
  </si>
  <si>
    <t>Bharat Forge Ltd.</t>
  </si>
  <si>
    <t>INE465A01025</t>
  </si>
  <si>
    <t>Balkrishna Industries Ltd.</t>
  </si>
  <si>
    <t>INE787D01026</t>
  </si>
  <si>
    <t>Coal India Ltd.</t>
  </si>
  <si>
    <t>INE522F01014</t>
  </si>
  <si>
    <t>Consumable Fuels</t>
  </si>
  <si>
    <t>Hindustan Copper Ltd.</t>
  </si>
  <si>
    <t>INE531E01026</t>
  </si>
  <si>
    <t>Navin Fluorine International Ltd.</t>
  </si>
  <si>
    <t>INE048G01026</t>
  </si>
  <si>
    <t>United Breweries Ltd.</t>
  </si>
  <si>
    <t>INE686F01025</t>
  </si>
  <si>
    <t>Mahanagar Gas Ltd.</t>
  </si>
  <si>
    <t>INE002S01010</t>
  </si>
  <si>
    <t>Polycab India Ltd.</t>
  </si>
  <si>
    <t>INE455K01017</t>
  </si>
  <si>
    <t>Can Fin Homes Ltd.</t>
  </si>
  <si>
    <t>INE477A01020</t>
  </si>
  <si>
    <t>DLF Ltd.</t>
  </si>
  <si>
    <t>INE271C01023</t>
  </si>
  <si>
    <t>Gujarat State Petronet Ltd.</t>
  </si>
  <si>
    <t>INE246F01010</t>
  </si>
  <si>
    <t>Apollo Tyres Ltd.</t>
  </si>
  <si>
    <t>INE438A01022</t>
  </si>
  <si>
    <t>SBI Cards &amp; Payment Services Ltd.</t>
  </si>
  <si>
    <t>INE018E01016</t>
  </si>
  <si>
    <t>ABB India Ltd.</t>
  </si>
  <si>
    <t>INE117A01022</t>
  </si>
  <si>
    <t>Dr. Reddy's Laboratories Ltd.</t>
  </si>
  <si>
    <t>INE089A01023</t>
  </si>
  <si>
    <t>Alkem Laboratories Ltd.</t>
  </si>
  <si>
    <t>INE540L01014</t>
  </si>
  <si>
    <t>Info Edge (India) Ltd.</t>
  </si>
  <si>
    <t>INE663F01024</t>
  </si>
  <si>
    <t>Bharat Petroleum Corporation Ltd.</t>
  </si>
  <si>
    <t>INE029A01011</t>
  </si>
  <si>
    <t>Tech Mahindra Ltd.</t>
  </si>
  <si>
    <t>INE669C01036</t>
  </si>
  <si>
    <t>Larsen &amp; Toubro Ltd.</t>
  </si>
  <si>
    <t>INE018A01030</t>
  </si>
  <si>
    <t>Construction</t>
  </si>
  <si>
    <t>Pidilite Industries Ltd.</t>
  </si>
  <si>
    <t>INE318A01026</t>
  </si>
  <si>
    <t>Godrej Consumer Products Ltd.</t>
  </si>
  <si>
    <t>INE102D01028</t>
  </si>
  <si>
    <t>Coforge Ltd.</t>
  </si>
  <si>
    <t>INE591G01017</t>
  </si>
  <si>
    <t>Power Grid Corporation of India Ltd.</t>
  </si>
  <si>
    <t>INE752E01010</t>
  </si>
  <si>
    <t>Oracle Financial Services Software Ltd.</t>
  </si>
  <si>
    <t>INE881D01027</t>
  </si>
  <si>
    <t>Abbott India Ltd.</t>
  </si>
  <si>
    <t>INE358A01014</t>
  </si>
  <si>
    <t>Torrent Pharmaceuticals Ltd.</t>
  </si>
  <si>
    <t>INE685A01028</t>
  </si>
  <si>
    <t>Petronet LNG Ltd.</t>
  </si>
  <si>
    <t>INE347G01014</t>
  </si>
  <si>
    <t>ACC Ltd.</t>
  </si>
  <si>
    <t>INE012A01025</t>
  </si>
  <si>
    <t>Whirlpool of India Ltd.</t>
  </si>
  <si>
    <t>INE716A01013</t>
  </si>
  <si>
    <t>Bharat Electronics Ltd.</t>
  </si>
  <si>
    <t>INE263A01024</t>
  </si>
  <si>
    <t>Intellect Design Arena Ltd.</t>
  </si>
  <si>
    <t>INE306R01017</t>
  </si>
  <si>
    <t>Havells India Ltd.</t>
  </si>
  <si>
    <t>INE176B01034</t>
  </si>
  <si>
    <t>IPCA Laboratories Ltd.</t>
  </si>
  <si>
    <t>INE571A01038</t>
  </si>
  <si>
    <t>(b) Unlisted</t>
  </si>
  <si>
    <t>Derivatives</t>
  </si>
  <si>
    <t>(a) Index/Stock Future</t>
  </si>
  <si>
    <t>IPCA Laboratories Ltd.29/09/2022</t>
  </si>
  <si>
    <t>Havells India Ltd.29/09/2022</t>
  </si>
  <si>
    <t>Intellect Design Arena Ltd.29/09/2022</t>
  </si>
  <si>
    <t>Bharat Electronics Ltd.29/09/2022</t>
  </si>
  <si>
    <t>Whirlpool of India Ltd.29/09/2022</t>
  </si>
  <si>
    <t>ACC Ltd.29/09/2022</t>
  </si>
  <si>
    <t>Petronet LNG Ltd.29/09/2022</t>
  </si>
  <si>
    <t>Torrent Pharmaceuticals Ltd.29/09/2022</t>
  </si>
  <si>
    <t>Abbott India Ltd.29/09/2022</t>
  </si>
  <si>
    <t>Vodafone Idea Ltd.27/10/2022</t>
  </si>
  <si>
    <t>Oracle Financial Services Software Ltd.29/09/2022</t>
  </si>
  <si>
    <t>Power Grid Corporation of India Ltd.29/09/2022</t>
  </si>
  <si>
    <t>Coforge Ltd.29/09/2022</t>
  </si>
  <si>
    <t>Godrej Consumer Products Ltd.29/09/2022</t>
  </si>
  <si>
    <t>Pidilite Industries Ltd.29/09/2022</t>
  </si>
  <si>
    <t>Larsen &amp; Toubro Ltd.29/09/2022</t>
  </si>
  <si>
    <t>Info Edge (India) Ltd.29/09/2022</t>
  </si>
  <si>
    <t>Tech Mahindra Ltd.29/09/2022</t>
  </si>
  <si>
    <t>Bharat Petroleum Corporation Ltd.29/09/2022</t>
  </si>
  <si>
    <t>Alkem Laboratories Ltd.29/09/2022</t>
  </si>
  <si>
    <t>Dr. Reddy's Laboratories Ltd.29/09/2022</t>
  </si>
  <si>
    <t>ABB India Ltd.29/09/2022</t>
  </si>
  <si>
    <t>SBI Cards &amp; Payment Services Ltd.29/09/2022</t>
  </si>
  <si>
    <t>Apollo Tyres Ltd.29/09/2022</t>
  </si>
  <si>
    <t>Gujarat State Petronet Ltd.29/09/2022</t>
  </si>
  <si>
    <t>DLF Ltd.29/09/2022</t>
  </si>
  <si>
    <t>Can Fin Homes Ltd.29/09/2022</t>
  </si>
  <si>
    <t>Polycab India Ltd.29/09/2022</t>
  </si>
  <si>
    <t>Mahanagar Gas Ltd.29/09/2022</t>
  </si>
  <si>
    <t>United Breweries Ltd.29/09/2022</t>
  </si>
  <si>
    <t>Hindustan Copper Ltd.29/09/2022</t>
  </si>
  <si>
    <t>Navin Fluorine International Ltd.29/09/2022</t>
  </si>
  <si>
    <t>Coal India Ltd.29/09/2022</t>
  </si>
  <si>
    <t>Balkrishna Industries Ltd.29/09/2022</t>
  </si>
  <si>
    <t>Bharat Forge Ltd.29/09/2022</t>
  </si>
  <si>
    <t>Dabur India Ltd.29/09/2022</t>
  </si>
  <si>
    <t>Shriram Transport Finance Company Ltd.29/09/2022</t>
  </si>
  <si>
    <t>Firstsource Solutions Ltd.29/09/2022</t>
  </si>
  <si>
    <t>Infosys Ltd.29/09/2022</t>
  </si>
  <si>
    <t>Glenmark Pharmaceuticals Ltd.29/09/2022</t>
  </si>
  <si>
    <t>Aditya Birla Capital Ltd.29/09/2022</t>
  </si>
  <si>
    <t>Atul Ltd.29/09/2022</t>
  </si>
  <si>
    <t>Indiabulls Housing Finance Ltd.29/09/2022</t>
  </si>
  <si>
    <t>Apollo Hospitals Enterprise Ltd.29/09/2022</t>
  </si>
  <si>
    <t>Lupin Ltd.29/09/2022</t>
  </si>
  <si>
    <t>Eicher Motors Ltd.29/09/2022</t>
  </si>
  <si>
    <t>Larsen &amp; Toubro Infotech Ltd.29/09/2022</t>
  </si>
  <si>
    <t>Jindal Steel &amp; Power Ltd.29/09/2022</t>
  </si>
  <si>
    <t>Bharti Airtel Ltd.29/09/2022</t>
  </si>
  <si>
    <t>Indus Towers Ltd.29/09/2022</t>
  </si>
  <si>
    <t>Ultratech Cement Ltd.29/09/2022</t>
  </si>
  <si>
    <t>Voltas Ltd.29/09/2022</t>
  </si>
  <si>
    <t>Hindustan Petroleum Corporation Ltd.29/09/2022</t>
  </si>
  <si>
    <t>SBI Life Insurance Company Ltd.29/09/2022</t>
  </si>
  <si>
    <t>The Indian Hotels Company Ltd.29/09/2022</t>
  </si>
  <si>
    <t>The Ramco Cements Ltd.29/09/2022</t>
  </si>
  <si>
    <t>Tata Consumer Products Ltd.29/09/2022</t>
  </si>
  <si>
    <t>Page Industries Ltd.29/09/2022</t>
  </si>
  <si>
    <t>Bharat Heavy Electricals Ltd.29/09/2022</t>
  </si>
  <si>
    <t>Aditya Birla Fashion and Retail Ltd.29/09/2022</t>
  </si>
  <si>
    <t>Bosch Ltd.29/09/2022</t>
  </si>
  <si>
    <t>GMR Infrastructure Ltd.29/09/2022</t>
  </si>
  <si>
    <t>Jubilant Foodworks Ltd.29/09/2022</t>
  </si>
  <si>
    <t>Balrampur Chini Mills Ltd.29/09/2022</t>
  </si>
  <si>
    <t>State Bank of India29/09/2022</t>
  </si>
  <si>
    <t>Max Financial Services Ltd.29/09/2022</t>
  </si>
  <si>
    <t>Indiamart Intermesh Ltd.29/09/2022</t>
  </si>
  <si>
    <t>Biocon Ltd.29/09/2022</t>
  </si>
  <si>
    <t>JK Cement Ltd.29/09/2022</t>
  </si>
  <si>
    <t>The India Cements Ltd.29/09/2022</t>
  </si>
  <si>
    <t>REC Ltd.29/09/2022</t>
  </si>
  <si>
    <t>Exide Industries Ltd.29/09/2022</t>
  </si>
  <si>
    <t>TVS Motor Company Ltd.29/09/2022</t>
  </si>
  <si>
    <t>NTPC Ltd.29/09/2022</t>
  </si>
  <si>
    <t>Birlasoft Ltd.29/09/2022</t>
  </si>
  <si>
    <t>Aarti Industries Ltd.29/09/2022</t>
  </si>
  <si>
    <t>Oberoi Realty Ltd.29/09/2022</t>
  </si>
  <si>
    <t>Persistent Systems Ltd.29/09/2022</t>
  </si>
  <si>
    <t>Hero MotoCorp Ltd.29/09/2022</t>
  </si>
  <si>
    <t>Rain Industries Ltd.29/09/2022</t>
  </si>
  <si>
    <t>Trent Ltd.29/09/2022</t>
  </si>
  <si>
    <t>Metropolis Healthcare Ltd.29/09/2022</t>
  </si>
  <si>
    <t>ITC Ltd.29/09/2022</t>
  </si>
  <si>
    <t>Hindustan Unilever Ltd.29/09/2022</t>
  </si>
  <si>
    <t>Coromandel International Ltd.29/09/2022</t>
  </si>
  <si>
    <t>ICICI Lombard General Insurance Co. Ltd.29/09/2022</t>
  </si>
  <si>
    <t>Laurus Labs Ltd.29/09/2022</t>
  </si>
  <si>
    <t>HDFC Asset Management Company Ltd.29/09/2022</t>
  </si>
  <si>
    <t>Bank of Baroda29/09/2022</t>
  </si>
  <si>
    <t>Amara Raja Batteries Ltd.29/09/2022</t>
  </si>
  <si>
    <t>Bata India Ltd.29/09/2022</t>
  </si>
  <si>
    <t>PVR Ltd.29/09/2022</t>
  </si>
  <si>
    <t>Samvardhana Motherson International Ltd.29/09/2022</t>
  </si>
  <si>
    <t>Deepak Nitrite Ltd.29/09/2022</t>
  </si>
  <si>
    <t>Canara Bank29/09/2022</t>
  </si>
  <si>
    <t>Chambal Fertilizers &amp; Chemicals Ltd.29/09/2022</t>
  </si>
  <si>
    <t>Mahindra &amp; Mahindra Ltd.29/09/2022</t>
  </si>
  <si>
    <t>L&amp;T Finance Holdings Ltd.29/09/2022</t>
  </si>
  <si>
    <t>Tata Chemicals Ltd.29/09/2022</t>
  </si>
  <si>
    <t>Crompton Greaves Cons Electrical Ltd.29/09/2022</t>
  </si>
  <si>
    <t>Berger Paints (I) Ltd.29/09/2022</t>
  </si>
  <si>
    <t>Dalmia Bharat Ltd.29/09/2022</t>
  </si>
  <si>
    <t>Godrej Properties Ltd.29/09/2022</t>
  </si>
  <si>
    <t>Aurobindo Pharma Ltd.29/09/2022</t>
  </si>
  <si>
    <t>L&amp;T Technology Services Ltd.29/09/2022</t>
  </si>
  <si>
    <t>Divi's Laboratories Ltd.29/09/2022</t>
  </si>
  <si>
    <t>Tata Communications Ltd.29/09/2022</t>
  </si>
  <si>
    <t>AU Small Finance Bank Ltd.29/09/2022</t>
  </si>
  <si>
    <t>The Federal Bank Ltd.29/09/2022</t>
  </si>
  <si>
    <t>Indraprastha Gas Ltd.29/09/2022</t>
  </si>
  <si>
    <t>Manappuram Finance Ltd.29/09/2022</t>
  </si>
  <si>
    <t>Britannia Industries Ltd.29/09/2022</t>
  </si>
  <si>
    <t>Gujarat Narmada Valley Fert &amp; Chem Ltd.29/09/2022</t>
  </si>
  <si>
    <t>Indian Energy Exchange Ltd.29/09/2022</t>
  </si>
  <si>
    <t>SRF Ltd.29/09/2022</t>
  </si>
  <si>
    <t>Hindalco Industries Ltd.29/09/2022</t>
  </si>
  <si>
    <t>Nestle India Ltd.29/09/2022</t>
  </si>
  <si>
    <t>Zydus Lifesciences Ltd.29/09/2022</t>
  </si>
  <si>
    <t>Wipro Ltd.29/09/2022</t>
  </si>
  <si>
    <t>Torrent Power Ltd.29/09/2022</t>
  </si>
  <si>
    <t>JSW Steel Ltd.29/09/2022</t>
  </si>
  <si>
    <t>LIC Housing Finance Ltd.29/09/2022</t>
  </si>
  <si>
    <t>Marico Ltd.29/09/2022</t>
  </si>
  <si>
    <t>Mphasis Ltd.29/09/2022</t>
  </si>
  <si>
    <t>Bandhan Bank Ltd.29/09/2022</t>
  </si>
  <si>
    <t>Delta Corp Ltd.29/09/2022</t>
  </si>
  <si>
    <t>Tata Steel Ltd.29/09/2022</t>
  </si>
  <si>
    <t>Steel Authority of India Ltd.29/09/2022</t>
  </si>
  <si>
    <t>Axis Bank Ltd.29/09/2022</t>
  </si>
  <si>
    <t>Grasim Industries Ltd.29/09/2022</t>
  </si>
  <si>
    <t>Tata Motors Ltd.29/09/2022</t>
  </si>
  <si>
    <t>Asian Paints Ltd.29/09/2022</t>
  </si>
  <si>
    <t>Bajaj Finance Ltd.29/09/2022</t>
  </si>
  <si>
    <t>Cholamandalam Investment &amp; Finance Company Ltd.29/09/2022</t>
  </si>
  <si>
    <t>IndusInd Bank Ltd.29/09/2022</t>
  </si>
  <si>
    <t>United Spirits Ltd.29/09/2022</t>
  </si>
  <si>
    <t>P I INDUSTRIES LIMITED29/09/2022</t>
  </si>
  <si>
    <t>Cummins India Ltd.29/09/2022</t>
  </si>
  <si>
    <t>Hindustan Aeronautics Ltd.29/09/2022</t>
  </si>
  <si>
    <t>Multi Commodity Exchange Of India Ltd.29/09/2022</t>
  </si>
  <si>
    <t>Piramal Enterprises Ltd.29/09/2022</t>
  </si>
  <si>
    <t>RBL Bank Ltd.29/09/2022</t>
  </si>
  <si>
    <t>InterGlobe Aviation Ltd.29/09/2022</t>
  </si>
  <si>
    <t>Vodafone Idea Ltd.29/09/2022</t>
  </si>
  <si>
    <t>Power Finance Corporation Ltd.29/09/2022</t>
  </si>
  <si>
    <t>HDFC Life Insurance Company Ltd.29/09/2022</t>
  </si>
  <si>
    <t>Tata Consultancy Services Ltd.29/09/2022</t>
  </si>
  <si>
    <t>MindTree Ltd.29/09/2022</t>
  </si>
  <si>
    <t>Sun TV Network Ltd.29/09/2022</t>
  </si>
  <si>
    <t>National Aluminium Company Ltd.29/09/2022</t>
  </si>
  <si>
    <t>Mahindra &amp; Mahindra Financial Services Ltd29/09/2022</t>
  </si>
  <si>
    <t>UPL Ltd.29/09/2022</t>
  </si>
  <si>
    <t>Ashok Leyland Ltd.29/09/2022</t>
  </si>
  <si>
    <t>Tata Power Company Ltd.29/09/2022</t>
  </si>
  <si>
    <t>ICICI Bank Ltd.29/09/2022</t>
  </si>
  <si>
    <t>NMDC Ltd.29/09/2022</t>
  </si>
  <si>
    <t>Oil &amp; Natural Gas Corporation Ltd.29/09/2022</t>
  </si>
  <si>
    <t>IDFC Ltd.29/09/2022</t>
  </si>
  <si>
    <t>Kotak Mahindra Bank Ltd.29/09/2022</t>
  </si>
  <si>
    <t>Vedanta Ltd.29/09/2022</t>
  </si>
  <si>
    <t>Punjab National Bank29/09/2022</t>
  </si>
  <si>
    <t>Ambuja Cements Ltd.29/09/2022</t>
  </si>
  <si>
    <t>HCL Technologies Ltd.29/09/2022</t>
  </si>
  <si>
    <t>Sun Pharmaceutical Industries Ltd.29/09/2022</t>
  </si>
  <si>
    <t>Maruti Suzuki India Ltd.29/09/2022</t>
  </si>
  <si>
    <t>Housing Development Finance Corporation Ltd.29/09/2022</t>
  </si>
  <si>
    <t>Zee Entertainment Enterprises Ltd.29/09/2022</t>
  </si>
  <si>
    <t>HDFC Bank Ltd.29/09/2022</t>
  </si>
  <si>
    <t>Reliance Industries Ltd.29/09/2022</t>
  </si>
  <si>
    <t>Adani Enterprises Ltd.29/09/2022</t>
  </si>
  <si>
    <t>Adani Ports &amp; Special Economic Zone Ltd.29/09/2022</t>
  </si>
  <si>
    <t>7.21% HDFC LTD NCD RED 30-12-2022**</t>
  </si>
  <si>
    <t>INE001A07SD3</t>
  </si>
  <si>
    <t>7.16% GOVT OF INDIA RED 20-05-2023</t>
  </si>
  <si>
    <t>IN0020130012</t>
  </si>
  <si>
    <t>6.84% GOVT OF INDIA RED 19-12-2022</t>
  </si>
  <si>
    <t>IN0020160050</t>
  </si>
  <si>
    <t>6.69% GOVT OF INDIA RED 27-06-2024</t>
  </si>
  <si>
    <t>IN0020220052</t>
  </si>
  <si>
    <t>3.96% GOVT OF INDIA RED 09-11-2022</t>
  </si>
  <si>
    <t>IN0020200260</t>
  </si>
  <si>
    <t>182 DAYS TBILL RED 08-09-2022</t>
  </si>
  <si>
    <t>IN002021Y528</t>
  </si>
  <si>
    <t>182 DAYS TBILL RED 15-12-2022</t>
  </si>
  <si>
    <t>IN002022Y112</t>
  </si>
  <si>
    <t>364 DAYS TBILL RED 19-01-2023</t>
  </si>
  <si>
    <t>IN002021Z442</t>
  </si>
  <si>
    <t>364 DAYS TBILL RED 29-06-2023</t>
  </si>
  <si>
    <t>IN002022Z135</t>
  </si>
  <si>
    <t>364 DAYS TBILL RED 20-10-2022</t>
  </si>
  <si>
    <t>IN002021Z301</t>
  </si>
  <si>
    <t>364 DAYS TBILL RED 25-05-2023</t>
  </si>
  <si>
    <t>IN002022Z085</t>
  </si>
  <si>
    <t>364 DAYS TBILL RED 05-01-2023</t>
  </si>
  <si>
    <t>IN002021Z426</t>
  </si>
  <si>
    <t>INE860H14W43</t>
  </si>
  <si>
    <t>INE018A14IS2</t>
  </si>
  <si>
    <t>Net Receivables/(Payables) include Net Current Assets as well as the Mark to Market on derivative trades.</t>
  </si>
  <si>
    <t>Bajaj Finserv Ltd.</t>
  </si>
  <si>
    <t>INE918I01018</t>
  </si>
  <si>
    <t>GAIL (India) Ltd.</t>
  </si>
  <si>
    <t>INE129A01019</t>
  </si>
  <si>
    <t>Schaeffler India Ltd.</t>
  </si>
  <si>
    <t>INE513A01022</t>
  </si>
  <si>
    <t>Tata Elxsi Ltd.</t>
  </si>
  <si>
    <t>INE670A01012</t>
  </si>
  <si>
    <t>Gland Pharma Ltd.</t>
  </si>
  <si>
    <t>INE068V01023</t>
  </si>
  <si>
    <t>Computer Age Management Services Ltd.</t>
  </si>
  <si>
    <t>INE596I01012</t>
  </si>
  <si>
    <t>Orient Electric Ltd.</t>
  </si>
  <si>
    <t>INE142Z01019</t>
  </si>
  <si>
    <t>UNO Minda Ltd.</t>
  </si>
  <si>
    <t>INE405E01023</t>
  </si>
  <si>
    <t>BROOKFIELD INDIA REAL ESTATE TRUST</t>
  </si>
  <si>
    <t>INE0FDU25010</t>
  </si>
  <si>
    <t>Timken India Ltd.</t>
  </si>
  <si>
    <t>INE325A01013</t>
  </si>
  <si>
    <t>Brigade Enterprises Ltd.</t>
  </si>
  <si>
    <t>INE791I01019</t>
  </si>
  <si>
    <t>Hindustan Zinc Ltd.</t>
  </si>
  <si>
    <t>INE267A01025</t>
  </si>
  <si>
    <t>Gujarat Fluorochemicals Ltd.</t>
  </si>
  <si>
    <t>INE09N301011</t>
  </si>
  <si>
    <t>KNR Constructions Ltd.</t>
  </si>
  <si>
    <t>INE634I01029</t>
  </si>
  <si>
    <t>Sumitomo Chemical India Ltd.</t>
  </si>
  <si>
    <t>INE258G01013</t>
  </si>
  <si>
    <t>V-Mart Retail Ltd.</t>
  </si>
  <si>
    <t>INE665J01013</t>
  </si>
  <si>
    <t>Equitas Holdings Ltd.</t>
  </si>
  <si>
    <t>INE988K01017</t>
  </si>
  <si>
    <t>CRISIL Ltd.</t>
  </si>
  <si>
    <t>INE007A01025</t>
  </si>
  <si>
    <t>Westlife Development Ltd.</t>
  </si>
  <si>
    <t>INE274F01020</t>
  </si>
  <si>
    <t>IN9397D01014</t>
  </si>
  <si>
    <t>Alkyl Amines Chemicals Ltd.</t>
  </si>
  <si>
    <t>INE150B01039</t>
  </si>
  <si>
    <t>HDFC LTD WARRANTS</t>
  </si>
  <si>
    <t>INE001A13049</t>
  </si>
  <si>
    <t>ICICI Prudential Life Insurance Co Ltd.</t>
  </si>
  <si>
    <t>INE726G01019</t>
  </si>
  <si>
    <t>Creditaccess Grameen Ltd.</t>
  </si>
  <si>
    <t>INE741K01010</t>
  </si>
  <si>
    <t>Escorts Kubota Ltd.</t>
  </si>
  <si>
    <t>INE042A01014</t>
  </si>
  <si>
    <t>Escorts Kubota Ltd.29/09/2022</t>
  </si>
  <si>
    <t>ICICI Prudential Life Insurance Co Ltd.29/09/2022</t>
  </si>
  <si>
    <t>NIFTY 29/09/2022</t>
  </si>
  <si>
    <t>INDEX FUTURES</t>
  </si>
  <si>
    <t>(B)Index / Stock Option</t>
  </si>
  <si>
    <t>PUT NIFTY 29/09/2022 18000</t>
  </si>
  <si>
    <t>INDEX OPTIONS</t>
  </si>
  <si>
    <t>PUT NIFTY 29/09/2022 18500</t>
  </si>
  <si>
    <t>CALL AXIS BANK LTD 29/09/2022 800</t>
  </si>
  <si>
    <t>SHARE OPTIONS</t>
  </si>
  <si>
    <t>CALL AXIS BANK LTD 29/09/2022 790</t>
  </si>
  <si>
    <t>CALL AXIS BANK LTD 29/09/2022 810</t>
  </si>
  <si>
    <t>CALL STATE BANK OF INDIA 29/09/2022 570</t>
  </si>
  <si>
    <t>CALL HDFC BANK LTD 29/09/2022 1580</t>
  </si>
  <si>
    <t>CALL BHARAT PETRO CORP 29/09/2022 350</t>
  </si>
  <si>
    <t>CALL MARUTI SUZUKI IND 29/09/2022 9500</t>
  </si>
  <si>
    <t>CALL COAL INDIA LTD 29/09/2022 250</t>
  </si>
  <si>
    <t>CALL HDFC BANK LTD 29/09/2022 1560</t>
  </si>
  <si>
    <t>CALL BAJAJ FINANCE LTD 29/09/2022 7700</t>
  </si>
  <si>
    <t>CALL TATA STEEL LTD 29/09/2022 120</t>
  </si>
  <si>
    <t>CALL ULTRATECH CEMENT 29/09/2022 7000</t>
  </si>
  <si>
    <t>CALL BAJAJ FINSERV LTD 29/09/2022 18000</t>
  </si>
  <si>
    <t>CALL MARUTI SUZUKI IND 29/09/2022 9400</t>
  </si>
  <si>
    <t>CALL LARSEN &amp; TOUBRO LTD 29/09/2022 2040</t>
  </si>
  <si>
    <t>CALL RELIANCE IND LTD 29/09/2022 2820</t>
  </si>
  <si>
    <t>CALL M&amp;M LTD 29/09/2022 1380</t>
  </si>
  <si>
    <t>CALL ITC LTD 29/09/2022 330</t>
  </si>
  <si>
    <t>5.14% NABARD NCD RED 31-01-2024**</t>
  </si>
  <si>
    <t>INE261F08CK9</t>
  </si>
  <si>
    <t>5.32% NATIONAL HOUSING BANK RED 01-09-23**</t>
  </si>
  <si>
    <t>INE557F08FK3</t>
  </si>
  <si>
    <t>8.2% IND GR TRU SR V CAT III&amp;IV 06-05-31**</t>
  </si>
  <si>
    <t>INE219X07264</t>
  </si>
  <si>
    <t>7.40% IND GR TRU SR K 26-12-25 C 270925**</t>
  </si>
  <si>
    <t>INE219X07132</t>
  </si>
  <si>
    <t>5.63% GOVT OF INDIA RED 12-04-2026</t>
  </si>
  <si>
    <t>IN0020210012</t>
  </si>
  <si>
    <t>5.22% GOVT OF INDIA RED 15-06-2025</t>
  </si>
  <si>
    <t>IN0020200112</t>
  </si>
  <si>
    <t>7.37% GOVT OF INDIA RED 16-04-2023</t>
  </si>
  <si>
    <t>IN0020180025</t>
  </si>
  <si>
    <t>7.18% TAMIL NADU SDL RED 26-07-2027</t>
  </si>
  <si>
    <t>IN3120170078</t>
  </si>
  <si>
    <t>91 DAYS TBILL RED 15-09-2022</t>
  </si>
  <si>
    <t>IN002022X114</t>
  </si>
  <si>
    <t>364 DAYS TBILL RED 12-01-2023</t>
  </si>
  <si>
    <t>IN002021Z434</t>
  </si>
  <si>
    <t>AXIS BANK LTD CD RED 09-03-2023#**</t>
  </si>
  <si>
    <t>INE238A163Z9</t>
  </si>
  <si>
    <t>INE018A14IN3</t>
  </si>
  <si>
    <t>EDEL CRIS PSU+ SDL 50:50 OCT-25 IDX GDP</t>
  </si>
  <si>
    <t>INF754K01OG0</t>
  </si>
  <si>
    <t>Titan Company Ltd.</t>
  </si>
  <si>
    <t>INE280A01028</t>
  </si>
  <si>
    <t>Tube Investments Of India Ltd.</t>
  </si>
  <si>
    <t>INE974X01010</t>
  </si>
  <si>
    <t>Solar Industries India Ltd.</t>
  </si>
  <si>
    <t>INE343H01029</t>
  </si>
  <si>
    <t>Oil India Ltd.</t>
  </si>
  <si>
    <t>INE274J01014</t>
  </si>
  <si>
    <t>Siemens Ltd.</t>
  </si>
  <si>
    <t>INE003A01024</t>
  </si>
  <si>
    <t>GlaxoSmithKline Pharmaceuticals Ltd.</t>
  </si>
  <si>
    <t>INE159A01016</t>
  </si>
  <si>
    <t>Procter &amp; Gamble Hygiene&amp;HealthCare Ltd.</t>
  </si>
  <si>
    <t>INE179A01014</t>
  </si>
  <si>
    <t>AIA Engineering Ltd.</t>
  </si>
  <si>
    <t>INE212H01026</t>
  </si>
  <si>
    <t>The Phoenix Mills Ltd.</t>
  </si>
  <si>
    <t>INE211B01039</t>
  </si>
  <si>
    <t>Cipla Ltd.</t>
  </si>
  <si>
    <t>INE059A01026</t>
  </si>
  <si>
    <t>Motherson Sumi Wiring India Ltd.</t>
  </si>
  <si>
    <t>INE0FS801015</t>
  </si>
  <si>
    <t>Century Plyboards (India) Ltd.</t>
  </si>
  <si>
    <t>INE348B01021</t>
  </si>
  <si>
    <t>Max Healthcare Institute Ltd.</t>
  </si>
  <si>
    <t>INE027H01010</t>
  </si>
  <si>
    <t>Praj Industries Ltd.</t>
  </si>
  <si>
    <t>INE074A01025</t>
  </si>
  <si>
    <t>Industrial Manufacturing</t>
  </si>
  <si>
    <t>Kajaria Ceramics Ltd.</t>
  </si>
  <si>
    <t>INE217B01036</t>
  </si>
  <si>
    <t>GMM Pfaudler Ltd.</t>
  </si>
  <si>
    <t>INE541A01023</t>
  </si>
  <si>
    <t>APL Apollo Tubes Ltd.</t>
  </si>
  <si>
    <t>INE702C01027</t>
  </si>
  <si>
    <t>Action Construction Equipment Ltd.</t>
  </si>
  <si>
    <t>INE731H01025</t>
  </si>
  <si>
    <t>Astral Ltd.</t>
  </si>
  <si>
    <t>INE006I01046</t>
  </si>
  <si>
    <t>Honeywell Automation India Ltd.</t>
  </si>
  <si>
    <t>INE671A01010</t>
  </si>
  <si>
    <t>Gujarat Gas Ltd.</t>
  </si>
  <si>
    <t>INE844O01030</t>
  </si>
  <si>
    <t>JB Chemicals &amp; Pharmaceuticals Ltd.</t>
  </si>
  <si>
    <t>INE572A01028</t>
  </si>
  <si>
    <t>Emami Ltd.</t>
  </si>
  <si>
    <t>INE548C01032</t>
  </si>
  <si>
    <t>Ratnamani Metals &amp; Tubes Ltd.</t>
  </si>
  <si>
    <t>INE703B01027</t>
  </si>
  <si>
    <t>JK Lakshmi Cement Ltd.</t>
  </si>
  <si>
    <t>INE786A01032</t>
  </si>
  <si>
    <t>Dixon Technologies (India) Ltd.</t>
  </si>
  <si>
    <t>INE935N01020</t>
  </si>
  <si>
    <t>Kansai Nerolac Paints Ltd.</t>
  </si>
  <si>
    <t>INE531A01024</t>
  </si>
  <si>
    <t>Mahindra Logistics Ltd.</t>
  </si>
  <si>
    <t>INE766P01016</t>
  </si>
  <si>
    <t>Gateway Distriparks Ltd.</t>
  </si>
  <si>
    <t>INE079J01017</t>
  </si>
  <si>
    <t>KEI Industries Ltd.</t>
  </si>
  <si>
    <t>INE878B01027</t>
  </si>
  <si>
    <t>City Union Bank Ltd.</t>
  </si>
  <si>
    <t>INE491A01021</t>
  </si>
  <si>
    <t>Mold-Tek Packaging Ltd.</t>
  </si>
  <si>
    <t>INE893J01029</t>
  </si>
  <si>
    <t>K.P.R. Mill Ltd.</t>
  </si>
  <si>
    <t>INE930H01031</t>
  </si>
  <si>
    <t>Grindwell Norton Ltd.</t>
  </si>
  <si>
    <t>INE536A01023</t>
  </si>
  <si>
    <t>NOCIL Ltd.</t>
  </si>
  <si>
    <t>INE163A01018</t>
  </si>
  <si>
    <t>PNC Infratech Ltd.</t>
  </si>
  <si>
    <t>INE195J01029</t>
  </si>
  <si>
    <t>Teamlease Services Ltd.</t>
  </si>
  <si>
    <t>INE985S01024</t>
  </si>
  <si>
    <t>Commercial Services &amp; Supplies</t>
  </si>
  <si>
    <t>RHI Magnesita India Ltd.</t>
  </si>
  <si>
    <t>INE743M01012</t>
  </si>
  <si>
    <t>Greenpanel Industries Ltd.</t>
  </si>
  <si>
    <t>INE08ZM01014</t>
  </si>
  <si>
    <t>Apar Industries Ltd.</t>
  </si>
  <si>
    <t>INE372A01015</t>
  </si>
  <si>
    <t>Fine Organic Industries Ltd.</t>
  </si>
  <si>
    <t>INE686Y01026</t>
  </si>
  <si>
    <t>TCI Express Ltd.</t>
  </si>
  <si>
    <t>INE586V01016</t>
  </si>
  <si>
    <t>The Great Eastern Shipping Company Ltd.</t>
  </si>
  <si>
    <t>INE017A01032</t>
  </si>
  <si>
    <t>Indian Bank</t>
  </si>
  <si>
    <t>INE562A01011</t>
  </si>
  <si>
    <t>Voltamp Transformers Ltd.</t>
  </si>
  <si>
    <t>INE540H01012</t>
  </si>
  <si>
    <t>Garware Technical Fibres Ltd.</t>
  </si>
  <si>
    <t>INE276A01018</t>
  </si>
  <si>
    <t>Jamna Auto Industries Ltd.</t>
  </si>
  <si>
    <t>INE039C01032</t>
  </si>
  <si>
    <t>Subros Ltd.</t>
  </si>
  <si>
    <t>INE287B01021</t>
  </si>
  <si>
    <t>KEC International Ltd.</t>
  </si>
  <si>
    <t>INE389H01022</t>
  </si>
  <si>
    <t>Tejas Networks Ltd.</t>
  </si>
  <si>
    <t>INE010J01012</t>
  </si>
  <si>
    <t>Telecom - Equipment &amp; Accessories</t>
  </si>
  <si>
    <t>Amber Enterprises India Ltd.</t>
  </si>
  <si>
    <t>INE371P01015</t>
  </si>
  <si>
    <t>CSB Bank Ltd.</t>
  </si>
  <si>
    <t>INE679A01013</t>
  </si>
  <si>
    <t>Suven Pharmaceuticals Ltd.</t>
  </si>
  <si>
    <t>INE03QK01018</t>
  </si>
  <si>
    <t>Mastek Ltd.</t>
  </si>
  <si>
    <t>INE759A01021</t>
  </si>
  <si>
    <t>Agro Tech Foods Ltd.</t>
  </si>
  <si>
    <t>INE209A01019</t>
  </si>
  <si>
    <t>Vedant Fashions Ltd.</t>
  </si>
  <si>
    <t>INE825V01034</t>
  </si>
  <si>
    <t>Rolex Rings Ltd.</t>
  </si>
  <si>
    <t>INE645S01016</t>
  </si>
  <si>
    <t>Sudarshan Chemical Industries Ltd.</t>
  </si>
  <si>
    <t>INE659A01023</t>
  </si>
  <si>
    <t>Cholamandalam Financial Holdings Ltd.</t>
  </si>
  <si>
    <t>INE149A01033</t>
  </si>
  <si>
    <t>Ahluwalia Contracts (India) Ltd.</t>
  </si>
  <si>
    <t>INE758C01029</t>
  </si>
  <si>
    <t>Angel One Ltd.</t>
  </si>
  <si>
    <t>INE732I01013</t>
  </si>
  <si>
    <t>Rategain Travel Technologies Ltd.</t>
  </si>
  <si>
    <t>INE0CLI01024</t>
  </si>
  <si>
    <t>Vinati Organics Ltd.</t>
  </si>
  <si>
    <t>INE410B01037</t>
  </si>
  <si>
    <t>Ashoka Buildcon Ltd.</t>
  </si>
  <si>
    <t>INE442H01029</t>
  </si>
  <si>
    <t>ZF Commercial Vehicle Ctrl Sys Ind Ltd.</t>
  </si>
  <si>
    <t>INE342J01019</t>
  </si>
  <si>
    <t>BEML Ltd.</t>
  </si>
  <si>
    <t>INE258A01016</t>
  </si>
  <si>
    <t>Tarsons Products Ltd.</t>
  </si>
  <si>
    <t>INE144Z01023</t>
  </si>
  <si>
    <t>Healthcare Equipment &amp; Supplies</t>
  </si>
  <si>
    <t>PB Fintech Ltd.</t>
  </si>
  <si>
    <t>INE417T01026</t>
  </si>
  <si>
    <t>Financial Technology (Fintech)</t>
  </si>
  <si>
    <t>MINDSPACE BUSINESS PARKS REIT</t>
  </si>
  <si>
    <t>INE0CCU25019</t>
  </si>
  <si>
    <t>CALL AXIS BANK LTD 29/09/2022 720</t>
  </si>
  <si>
    <t>CALL ICICI BANK LTD 29/09/2022 850</t>
  </si>
  <si>
    <t>364 DAYS TBILL RED 02-03-2023</t>
  </si>
  <si>
    <t>IN002021Z509</t>
  </si>
  <si>
    <t>EDELWEISS LIQUID FUND - DIRECT PL -GR</t>
  </si>
  <si>
    <t>INF754K01GM4</t>
  </si>
  <si>
    <t>Bajaj Auto Ltd.</t>
  </si>
  <si>
    <t>INE917I01010</t>
  </si>
  <si>
    <t>Colgate Palmolive (India) Ltd.</t>
  </si>
  <si>
    <t>INE259A01022</t>
  </si>
  <si>
    <t>Muthoot Finance Ltd.</t>
  </si>
  <si>
    <t>INE414G01012</t>
  </si>
  <si>
    <t>Shree Cement Ltd.</t>
  </si>
  <si>
    <t>INE070A01015</t>
  </si>
  <si>
    <t>Yes Bank Ltd.</t>
  </si>
  <si>
    <t>Adani Total Gas Ltd.</t>
  </si>
  <si>
    <t>INE399L01023</t>
  </si>
  <si>
    <t>VARUN BEVERAGES LIMITED</t>
  </si>
  <si>
    <t>INE200M01013</t>
  </si>
  <si>
    <t>Adani Transmission Ltd.</t>
  </si>
  <si>
    <t>INE931S01010</t>
  </si>
  <si>
    <t>INE528G01035</t>
  </si>
  <si>
    <t>Container Corporation Of India Ltd.</t>
  </si>
  <si>
    <t>INE111A01025</t>
  </si>
  <si>
    <t>Indian Railway Catering &amp;Tou. Corp. Ltd.</t>
  </si>
  <si>
    <t>INE335Y01020</t>
  </si>
  <si>
    <t>MRF Ltd.</t>
  </si>
  <si>
    <t>INE883A01011</t>
  </si>
  <si>
    <t>Adani Green Energy Ltd.</t>
  </si>
  <si>
    <t>INE364U01010</t>
  </si>
  <si>
    <t>Fortis Healthcare Ltd.</t>
  </si>
  <si>
    <t>INE061F01013</t>
  </si>
  <si>
    <t>IDFC First Bank Ltd.</t>
  </si>
  <si>
    <t>INE092T01019</t>
  </si>
  <si>
    <t>Sundaram Finance Ltd.</t>
  </si>
  <si>
    <t>INE660A01013</t>
  </si>
  <si>
    <t>CG Power and Industrial Solutions Ltd.</t>
  </si>
  <si>
    <t>INE067A01029</t>
  </si>
  <si>
    <t>JSW Energy Ltd.</t>
  </si>
  <si>
    <t>INE121E01018</t>
  </si>
  <si>
    <t>Avenue Supermarts Ltd.</t>
  </si>
  <si>
    <t>INE192R01011</t>
  </si>
  <si>
    <t>Supreme Industries Ltd.</t>
  </si>
  <si>
    <t>INE195A01028</t>
  </si>
  <si>
    <t>SKF India Ltd.</t>
  </si>
  <si>
    <t>INE640A01023</t>
  </si>
  <si>
    <t>NHPC Ltd.</t>
  </si>
  <si>
    <t>INE848E01016</t>
  </si>
  <si>
    <t>Sona BLW Precision Forgings Ltd.</t>
  </si>
  <si>
    <t>INE073K01018</t>
  </si>
  <si>
    <t>Aavas Financiers Ltd.</t>
  </si>
  <si>
    <t>INE216P01012</t>
  </si>
  <si>
    <t>Macrotech Developers Ltd.</t>
  </si>
  <si>
    <t>INE670K01029</t>
  </si>
  <si>
    <t>Thermax Ltd.</t>
  </si>
  <si>
    <t>INE152A01029</t>
  </si>
  <si>
    <t>Sundram Fasteners Ltd.</t>
  </si>
  <si>
    <t>INE387A01021</t>
  </si>
  <si>
    <t>Dr. Lal Path Labs Ltd.</t>
  </si>
  <si>
    <t>INE600L01024</t>
  </si>
  <si>
    <t>Rajesh Exports Ltd.</t>
  </si>
  <si>
    <t>INE343B01030</t>
  </si>
  <si>
    <t>Linde India Ltd.</t>
  </si>
  <si>
    <t>INE473A01011</t>
  </si>
  <si>
    <t>Relaxo Footwears Ltd.</t>
  </si>
  <si>
    <t>INE131B01039</t>
  </si>
  <si>
    <t>Bayer Cropscience Ltd.</t>
  </si>
  <si>
    <t>INE462A01022</t>
  </si>
  <si>
    <t>Syngene International Ltd.</t>
  </si>
  <si>
    <t>INE398R01022</t>
  </si>
  <si>
    <t>Affle (India) Ltd.</t>
  </si>
  <si>
    <t>INE00WC01027</t>
  </si>
  <si>
    <t>3M India Ltd.</t>
  </si>
  <si>
    <t>INE470A01017</t>
  </si>
  <si>
    <t>Diversified</t>
  </si>
  <si>
    <t>Pfizer Ltd.</t>
  </si>
  <si>
    <t>INE182A01018</t>
  </si>
  <si>
    <t>Happiest Minds Technologies Ltd.</t>
  </si>
  <si>
    <t>INE419U01012</t>
  </si>
  <si>
    <t>Prestige Estates Projects Ltd.</t>
  </si>
  <si>
    <t>INE811K01011</t>
  </si>
  <si>
    <t>Star Health &amp; Allied Insurance Co Ltd.</t>
  </si>
  <si>
    <t>INE575P01011</t>
  </si>
  <si>
    <t>Hatsun Agro Product Ltd.</t>
  </si>
  <si>
    <t>INE473B01035</t>
  </si>
  <si>
    <t>Natco Pharma Ltd.</t>
  </si>
  <si>
    <t>INE987B01026</t>
  </si>
  <si>
    <t>Sanofi India Ltd.</t>
  </si>
  <si>
    <t>INE058A01010</t>
  </si>
  <si>
    <t>Tata Teleservices (Maharashtra) Ltd.</t>
  </si>
  <si>
    <t>INE517B01013</t>
  </si>
  <si>
    <t>Indian Oil Corporation Ltd.</t>
  </si>
  <si>
    <t>INE242A01010</t>
  </si>
  <si>
    <t>Bajaj Holdings &amp; Investment Ltd.</t>
  </si>
  <si>
    <t>INE118A01012</t>
  </si>
  <si>
    <t>Endurance Technologies Ltd.</t>
  </si>
  <si>
    <t>INE913H01037</t>
  </si>
  <si>
    <t>Ajanta Pharma Ltd.</t>
  </si>
  <si>
    <t>INE031B01049</t>
  </si>
  <si>
    <t>Blue Dart Express Ltd.</t>
  </si>
  <si>
    <t>INE233B01017</t>
  </si>
  <si>
    <t>Union Bank of India</t>
  </si>
  <si>
    <t>INE692A01016</t>
  </si>
  <si>
    <t>Nippon Life India Asset Management Ltd.</t>
  </si>
  <si>
    <t>INE298J01013</t>
  </si>
  <si>
    <t>Trident Ltd.</t>
  </si>
  <si>
    <t>INE064C01022</t>
  </si>
  <si>
    <t>Delhivery Ltd.</t>
  </si>
  <si>
    <t>INE148O01028</t>
  </si>
  <si>
    <t>ICICI Securities Ltd.</t>
  </si>
  <si>
    <t>INE763G01038</t>
  </si>
  <si>
    <t>Bank of India</t>
  </si>
  <si>
    <t>INE084A01016</t>
  </si>
  <si>
    <t>Indian Railway Finance Corporation Ltd.</t>
  </si>
  <si>
    <t>INE053F01010</t>
  </si>
  <si>
    <t>Nuvoco Vistas Corporation Ltd.</t>
  </si>
  <si>
    <t>INE118D01016</t>
  </si>
  <si>
    <t>Alembic Pharmaceuticals Ltd.</t>
  </si>
  <si>
    <t>INE901L01018</t>
  </si>
  <si>
    <t>Godrej Industries Ltd.</t>
  </si>
  <si>
    <t>INE233A01035</t>
  </si>
  <si>
    <t>General Insurance Corporation of India</t>
  </si>
  <si>
    <t>INE481Y01014</t>
  </si>
  <si>
    <t>Clean Science and Technology Ltd.</t>
  </si>
  <si>
    <t>INE227W01023</t>
  </si>
  <si>
    <t>Life Insurance Corporation of India</t>
  </si>
  <si>
    <t>INE0J1Y01017</t>
  </si>
  <si>
    <t>The New India Assurance Company Ltd.</t>
  </si>
  <si>
    <t>INE470Y01017</t>
  </si>
  <si>
    <t>IDBI Bank Ltd.</t>
  </si>
  <si>
    <t>INE008A01015</t>
  </si>
  <si>
    <t>Zomato Ltd.</t>
  </si>
  <si>
    <t>INE758T01015</t>
  </si>
  <si>
    <t>FSN E-Commerce Ventures Ltd.</t>
  </si>
  <si>
    <t>INE388Y01029</t>
  </si>
  <si>
    <t>One 97 Communications Ltd.</t>
  </si>
  <si>
    <t>INE982J01020</t>
  </si>
  <si>
    <t>Data Patterns (India) Ltd.</t>
  </si>
  <si>
    <t>INE0IX101010</t>
  </si>
  <si>
    <t>MTAR Technologies Ltd.</t>
  </si>
  <si>
    <t>INE864I01014</t>
  </si>
  <si>
    <t>Metro Brands Ltd.</t>
  </si>
  <si>
    <t>INE317I01021</t>
  </si>
  <si>
    <t>Go Fashion (India) Ltd.</t>
  </si>
  <si>
    <t>INE0BJS01011</t>
  </si>
  <si>
    <t>C.E. Info Systems Ltd.</t>
  </si>
  <si>
    <t>INE0BV301023</t>
  </si>
  <si>
    <t>Devyani International Ltd.</t>
  </si>
  <si>
    <t>INE872J01023</t>
  </si>
  <si>
    <t>Latent View Analytics Ltd.</t>
  </si>
  <si>
    <t>INE0I7C01011</t>
  </si>
  <si>
    <t>Aptus Value Housing Finance India Ltd.</t>
  </si>
  <si>
    <t>INE852O01025</t>
  </si>
  <si>
    <t>G R Infraprojects Ltd.</t>
  </si>
  <si>
    <t>INE201P01022</t>
  </si>
  <si>
    <t>Rossari Biotech Ltd.</t>
  </si>
  <si>
    <t>INE02A801020</t>
  </si>
  <si>
    <t>Indigo Paints Ltd.</t>
  </si>
  <si>
    <t>INE09VQ01012</t>
  </si>
  <si>
    <t>Ami Organics Ltd.</t>
  </si>
  <si>
    <t>INE00FF01017</t>
  </si>
  <si>
    <t>Medplus Health Services Ltd.</t>
  </si>
  <si>
    <t>INE804L01022</t>
  </si>
  <si>
    <t>Krishna Inst of Medical Sciences Ltd.</t>
  </si>
  <si>
    <t>INE967H01017</t>
  </si>
  <si>
    <t>Home First Finance Company India Ltd.</t>
  </si>
  <si>
    <t>INE481N01025</t>
  </si>
  <si>
    <t>Syrma Sgs Technology Ltd.</t>
  </si>
  <si>
    <t>INE0DYJ01015</t>
  </si>
  <si>
    <t>RailTel Corporation of India Ltd.</t>
  </si>
  <si>
    <t>INE0DD101019</t>
  </si>
  <si>
    <t>Aether Industries Ltd.</t>
  </si>
  <si>
    <t>INE0BWX01014</t>
  </si>
  <si>
    <t>Aditya Birla Sun Life AMC Ltd.</t>
  </si>
  <si>
    <t>INE404A01024</t>
  </si>
  <si>
    <t>TCNS Clothing Company Ltd.</t>
  </si>
  <si>
    <t>INE778U01029</t>
  </si>
  <si>
    <t>Dodla Dairy Ltd.</t>
  </si>
  <si>
    <t>INE021O01019</t>
  </si>
  <si>
    <t>Vijaya Diagnostic Centre Ltd.</t>
  </si>
  <si>
    <t>INE043W01024</t>
  </si>
  <si>
    <t>Craftsman Automation Ltd.</t>
  </si>
  <si>
    <t>INE00LO01017</t>
  </si>
  <si>
    <t>Restaurant Brands Asia Ltd.</t>
  </si>
  <si>
    <t>INE07T201019</t>
  </si>
  <si>
    <t>Campus Activewear Ltd.</t>
  </si>
  <si>
    <t>INE278Y01022</t>
  </si>
  <si>
    <t>Krsnaa Diagnostics Ltd.</t>
  </si>
  <si>
    <t>INE08LI01020</t>
  </si>
  <si>
    <t>Sonata Software Ltd.</t>
  </si>
  <si>
    <t>INE269A01021</t>
  </si>
  <si>
    <t>Procter &amp; Gamble Health Ltd.</t>
  </si>
  <si>
    <t>INE199A01012</t>
  </si>
  <si>
    <t>EID Parry India Ltd.</t>
  </si>
  <si>
    <t>INE126A01031</t>
  </si>
  <si>
    <t>EDELWEISS-NIFTY 50-INDEX FUND</t>
  </si>
  <si>
    <t>INF754K01NB3</t>
  </si>
  <si>
    <t>91 DAYS TBILL RED 27-10-2022</t>
  </si>
  <si>
    <t>IN002022X171</t>
  </si>
  <si>
    <t>182 DAYS TBILL RED 27-10-2022</t>
  </si>
  <si>
    <t>IN002022Y047</t>
  </si>
  <si>
    <t>91 DAYS TBILL RED 20-10-2022</t>
  </si>
  <si>
    <t>IN002022X163</t>
  </si>
  <si>
    <t>STATE BK OF INDIA CD 03-10-2022#**</t>
  </si>
  <si>
    <t>INE062A16457</t>
  </si>
  <si>
    <t>INDIAN BANK CD RED 10-10-2022#**</t>
  </si>
  <si>
    <t>INE562A16KU6</t>
  </si>
  <si>
    <t>FITCH A1+</t>
  </si>
  <si>
    <t>PUNJAB NATIONAL BANK CD 21-10-22#**</t>
  </si>
  <si>
    <t>INE160A16MK6</t>
  </si>
  <si>
    <t>HDFC BANK CD RED 10-11-2022#**</t>
  </si>
  <si>
    <t>INE040A16DC6</t>
  </si>
  <si>
    <t>PUNJAB NATIONAL BNK CD R 25-11-22#**</t>
  </si>
  <si>
    <t>INE160A16MN0</t>
  </si>
  <si>
    <t>CANARA BANK CD RED 04-10-2022#**</t>
  </si>
  <si>
    <t>INE476A16TD6</t>
  </si>
  <si>
    <t>IDFC FIRST BNK LTD CD RED04-10-22#**</t>
  </si>
  <si>
    <t>INE092T16SM4</t>
  </si>
  <si>
    <t>AXIS BANK LTD CD RED 12-10-2022#**</t>
  </si>
  <si>
    <t>INE238A168Z8</t>
  </si>
  <si>
    <t>HDFC BANK CD RED 14-10-2022#**</t>
  </si>
  <si>
    <t>INE040A16CT2</t>
  </si>
  <si>
    <t>INE205A14WU2</t>
  </si>
  <si>
    <t>INE865C14HT2</t>
  </si>
  <si>
    <t>INE463A14MG7</t>
  </si>
  <si>
    <t>INE085A14HZ8</t>
  </si>
  <si>
    <t>INE121A14TZ6</t>
  </si>
  <si>
    <t>INE110L14QP3</t>
  </si>
  <si>
    <t>INE331A14MN2</t>
  </si>
  <si>
    <t>INE242A14WX9</t>
  </si>
  <si>
    <t>INE865C14HR6</t>
  </si>
  <si>
    <t>INE027214290</t>
  </si>
  <si>
    <t>INE472A14MK0</t>
  </si>
  <si>
    <t>INE001A14XW9</t>
  </si>
  <si>
    <t>INE110L14QX7</t>
  </si>
  <si>
    <t>INE261F14IZ2</t>
  </si>
  <si>
    <t>INE860H14Y25</t>
  </si>
  <si>
    <t>INE763G14MY0</t>
  </si>
  <si>
    <t>Foreign Securities and/or Overseas ETFs</t>
  </si>
  <si>
    <t>International  Mutual Fund Units</t>
  </si>
  <si>
    <t>JPM ASEAN EQUITY-I ACC USD</t>
  </si>
  <si>
    <t>LU0441852299</t>
  </si>
  <si>
    <t>JPM GREATER CHINA-I-I2 USD</t>
  </si>
  <si>
    <t>LU1727356906</t>
  </si>
  <si>
    <t>JOHNSON &amp; JOHNSON</t>
  </si>
  <si>
    <t>US4781601046</t>
  </si>
  <si>
    <t>Pharmaceuticals</t>
  </si>
  <si>
    <t>PFIZER INC</t>
  </si>
  <si>
    <t>US7170811035</t>
  </si>
  <si>
    <t>ELI LILLY &amp; CO</t>
  </si>
  <si>
    <t>US5324571083</t>
  </si>
  <si>
    <t>ABBVIE INC</t>
  </si>
  <si>
    <t>US00287Y1091</t>
  </si>
  <si>
    <t>Biotechnology</t>
  </si>
  <si>
    <t>MERCK &amp; CO.INC</t>
  </si>
  <si>
    <t>US58933Y1055</t>
  </si>
  <si>
    <t>THERMO FISHER SCIENTIFIC INC</t>
  </si>
  <si>
    <t>US8835561023</t>
  </si>
  <si>
    <t>Life Sciences Tools &amp; Services</t>
  </si>
  <si>
    <t>DANAHER CORP</t>
  </si>
  <si>
    <t>US2358511028</t>
  </si>
  <si>
    <t>Health Care Equipment &amp; Supplies</t>
  </si>
  <si>
    <t>ABBOTT LABORATORIES</t>
  </si>
  <si>
    <t>US0028241000</t>
  </si>
  <si>
    <t>NOVARTIS AG</t>
  </si>
  <si>
    <t>US66987V1098</t>
  </si>
  <si>
    <t>AMGEN INC</t>
  </si>
  <si>
    <t>US0311621009</t>
  </si>
  <si>
    <t>MEDTRONIC PLC</t>
  </si>
  <si>
    <t>IE00BTN1Y115</t>
  </si>
  <si>
    <t>GILEAD SCIENCES INC</t>
  </si>
  <si>
    <t>US3755581036</t>
  </si>
  <si>
    <t>INTUITIVE SURGICAL INC</t>
  </si>
  <si>
    <t>US46120E6023</t>
  </si>
  <si>
    <t>BECTON DICKINSON AND CO</t>
  </si>
  <si>
    <t>US0758871091</t>
  </si>
  <si>
    <t>VERTEX PHARMACEUTICALS INC</t>
  </si>
  <si>
    <t>US92532F1003</t>
  </si>
  <si>
    <t>STRYKER CORP</t>
  </si>
  <si>
    <t>US8636671013</t>
  </si>
  <si>
    <t>MODERNA INC</t>
  </si>
  <si>
    <t>US60770K1079</t>
  </si>
  <si>
    <t>PHARMACEUTICALS</t>
  </si>
  <si>
    <t>IQVIA HOLDINGS INC</t>
  </si>
  <si>
    <t>US46266C1053</t>
  </si>
  <si>
    <t>AGILENT TECHNOLOGIES INC</t>
  </si>
  <si>
    <t>US00846U1016</t>
  </si>
  <si>
    <t>ILLUMINA INC</t>
  </si>
  <si>
    <t>US4523271090</t>
  </si>
  <si>
    <t>JPMORGAN F-EUROPE DYNAM-I-A</t>
  </si>
  <si>
    <t>LU0248045857</t>
  </si>
  <si>
    <t>JPMORGAN ASSET MGM - EMG MKT OPPS I USD</t>
  </si>
  <si>
    <t>LU0431993749</t>
  </si>
  <si>
    <t>JPMORGAN F-JPM US VALUE-I AC</t>
  </si>
  <si>
    <t>LU0248060658</t>
  </si>
  <si>
    <t>JPMORGAN F-US TECHNOLOGY-I A</t>
  </si>
  <si>
    <t>LU0248060906</t>
  </si>
  <si>
    <t>Notes:</t>
  </si>
  <si>
    <t>1. Security in default beyond its maturiy date</t>
  </si>
  <si>
    <t>2. NAV at the beginning of the period (Rs. per unit)</t>
  </si>
  <si>
    <t>Plan /option (Face Value 10)</t>
  </si>
  <si>
    <t>As on</t>
  </si>
  <si>
    <t>Direct Plan Annual IDCW Option</t>
  </si>
  <si>
    <t>Direct Plan Bonus Option</t>
  </si>
  <si>
    <t>^</t>
  </si>
  <si>
    <t>Direct Plan Growth Option</t>
  </si>
  <si>
    <t>Direct Plan IDCW Option</t>
  </si>
  <si>
    <t>Institutional Annual IDCW Option</t>
  </si>
  <si>
    <t>Institutional Growth Option</t>
  </si>
  <si>
    <t>Institutional IDCW Option</t>
  </si>
  <si>
    <t>Regular Plan - Annual IDCW Option</t>
  </si>
  <si>
    <t>Regular Plan - Bonus Option</t>
  </si>
  <si>
    <t>Regular Plan - Growth</t>
  </si>
  <si>
    <t>Regular Plan - IDCW Option</t>
  </si>
  <si>
    <t>Regular Plan Bonus Option</t>
  </si>
  <si>
    <t>^ There were no investors in this option.</t>
  </si>
  <si>
    <t xml:space="preserve">3. Total Dividend (Net) declared during the month </t>
  </si>
  <si>
    <t>4. Bonus was declared during the month</t>
  </si>
  <si>
    <t>5. Investment in Repo of Corporate Debt Securities during the month ended August 31, 2022</t>
  </si>
  <si>
    <t>6. Investment in foreign securities/ADRs/GDRs at the end of the month</t>
  </si>
  <si>
    <t>7. Average Portfolio Maturity</t>
  </si>
  <si>
    <t>8. Total gross exposure to derivative instruments (excluding reversed positions) at the end of the month (Rs. in Lakhs)</t>
  </si>
  <si>
    <t>9. Margin Deposits includes Margin money placed on derivatives other than margin money placed with bank</t>
  </si>
  <si>
    <t>Plan /option (Face Value 1000)</t>
  </si>
  <si>
    <t>Growth Option</t>
  </si>
  <si>
    <t>10. Value of investment made by other schemes under same management (Rs. In Lakhs)</t>
  </si>
  <si>
    <t>Direct Plan Fortnightly IDCW Option</t>
  </si>
  <si>
    <t>Direct Plan Monthly IDCW Option</t>
  </si>
  <si>
    <t>Direct Plan Weekly IDCW Option</t>
  </si>
  <si>
    <t>Regular Plan Fortnightly IDCW Option</t>
  </si>
  <si>
    <t>Regular Plan Growth Option</t>
  </si>
  <si>
    <t>Regular Plan IDCW Option</t>
  </si>
  <si>
    <t>Regular Plan Monthly IDCW Option</t>
  </si>
  <si>
    <t>Regular Plan Weekly IDCW Option</t>
  </si>
  <si>
    <t>3. Total Dividend (Net) declared during the month</t>
  </si>
  <si>
    <t>Plan/Option Name</t>
  </si>
  <si>
    <t xml:space="preserve"> </t>
  </si>
  <si>
    <t>individual &amp; HUF</t>
  </si>
  <si>
    <t>others</t>
  </si>
  <si>
    <t>Direct Plan Fortnightly IDCW</t>
  </si>
  <si>
    <t>Direct Plan Monthly IDCW</t>
  </si>
  <si>
    <t>Direct Plan weekly IDCW</t>
  </si>
  <si>
    <t>Regular Plan Fortnightly IDCW</t>
  </si>
  <si>
    <t>Regular Plan Monthly IDCW</t>
  </si>
  <si>
    <t>Regular Plan Weekly IDCW</t>
  </si>
  <si>
    <t>Direct Plan  Growth Option</t>
  </si>
  <si>
    <t>Regular Plan  Growth Option</t>
  </si>
  <si>
    <t>Direct Plan Daily IDCW Option</t>
  </si>
  <si>
    <t>Regular Annual IDCW Option</t>
  </si>
  <si>
    <t>Regular Daily IDCW Option</t>
  </si>
  <si>
    <t>Unclaimed IDCW less than 3 yrs</t>
  </si>
  <si>
    <t>Unclaimed IDCW more than 3 yrs</t>
  </si>
  <si>
    <t>Unclaimed Redemption less than 3 yrs</t>
  </si>
  <si>
    <t>Unclaimed Redemption more than 3 yrs</t>
  </si>
  <si>
    <t>Direct Daily IDCW</t>
  </si>
  <si>
    <t>Direct Monthly IDCW</t>
  </si>
  <si>
    <t>Regular Daily IDCW</t>
  </si>
  <si>
    <t>Regular Fortnightly IDCW</t>
  </si>
  <si>
    <t>Regular Monthly IDCW</t>
  </si>
  <si>
    <t>Regular Weekly IDCW</t>
  </si>
  <si>
    <t>7. Portfolio Turnover Ratio</t>
  </si>
  <si>
    <t>Direct plan -Quarterly IDCW option</t>
  </si>
  <si>
    <t>Regular Plan -Quarterly IDCW option</t>
  </si>
  <si>
    <t>Direct Plan – Monthly IDCW</t>
  </si>
  <si>
    <t>Regular Plan - Monthly IDCW</t>
  </si>
  <si>
    <t>Plan B - Growth option</t>
  </si>
  <si>
    <t>Plan B - IDCW option</t>
  </si>
  <si>
    <t>Plan C - Growth option</t>
  </si>
  <si>
    <t>Plan C - IDCW option</t>
  </si>
  <si>
    <t>Direct Plan IDCW</t>
  </si>
  <si>
    <t>Regular Plan IDCW</t>
  </si>
  <si>
    <t>Regular Plan Annual IDCW</t>
  </si>
  <si>
    <t>Regular Plan Daily IDCW</t>
  </si>
  <si>
    <t>Regular Plan Growth</t>
  </si>
  <si>
    <t>Retail Annual IDCW Option</t>
  </si>
  <si>
    <t>Retail Bonus Option</t>
  </si>
  <si>
    <t>Retail Daily IDCW Option</t>
  </si>
  <si>
    <t>Retail Fortnightly IDCW Option</t>
  </si>
  <si>
    <t>Retail Growth Option</t>
  </si>
  <si>
    <t>Retail IDCW Option</t>
  </si>
  <si>
    <t>Retail Monthly IDCW Option</t>
  </si>
  <si>
    <t>Retail Weekly IDCW Option</t>
  </si>
  <si>
    <t>Direct Plan daily IDCW</t>
  </si>
  <si>
    <t>Retail Plan Monthly IDCW</t>
  </si>
  <si>
    <t>Retail Plan Weekly IDCW</t>
  </si>
  <si>
    <t>7. Total gross exposure to derivative instruments (excluding reversed positions) at the end of the month (Rs. in Lakhs)</t>
  </si>
  <si>
    <t>8. Margin Deposits includes Margin money placed on derivatives other than margin money placed with bank</t>
  </si>
  <si>
    <t>Fund Id</t>
  </si>
  <si>
    <t>Fund Desc</t>
  </si>
  <si>
    <t>EDELWEISS MUTUAL FUND</t>
  </si>
  <si>
    <t>PORTFOLIO STATEMENT as on 31 Aug 02022</t>
  </si>
  <si>
    <t>EDACBF</t>
  </si>
  <si>
    <t>EDBE23</t>
  </si>
  <si>
    <t>EDBE25</t>
  </si>
  <si>
    <t>EDBE30</t>
  </si>
  <si>
    <t>EDBE31</t>
  </si>
  <si>
    <t>EDBE32</t>
  </si>
  <si>
    <t>EDBPDF</t>
  </si>
  <si>
    <t>EDCPSF</t>
  </si>
  <si>
    <t>EDFF23</t>
  </si>
  <si>
    <t>EDFF25</t>
  </si>
  <si>
    <t>EDFF30</t>
  </si>
  <si>
    <t>EDFF31</t>
  </si>
  <si>
    <t>EDFF32</t>
  </si>
  <si>
    <t>EDGSEC</t>
  </si>
  <si>
    <t>EDNP27</t>
  </si>
  <si>
    <t>EDNPSF</t>
  </si>
  <si>
    <t>EDONTF</t>
  </si>
  <si>
    <t>EEARBF</t>
  </si>
  <si>
    <t>EEARFD</t>
  </si>
  <si>
    <t>EEDGEF</t>
  </si>
  <si>
    <t>EEECRF</t>
  </si>
  <si>
    <t>EEELSS</t>
  </si>
  <si>
    <t>EEEQTF</t>
  </si>
  <si>
    <t>EEESCF</t>
  </si>
  <si>
    <t>EEESSF</t>
  </si>
  <si>
    <t>EEFOCF</t>
  </si>
  <si>
    <t>EEIF30</t>
  </si>
  <si>
    <t>EEIF50</t>
  </si>
  <si>
    <t>EELMIF</t>
  </si>
  <si>
    <t>EEMOF1</t>
  </si>
  <si>
    <t>EENFBA</t>
  </si>
  <si>
    <t>EEPRUA</t>
  </si>
  <si>
    <t>EESMCF</t>
  </si>
  <si>
    <t>ELLIQF</t>
  </si>
  <si>
    <t>EOASEF</t>
  </si>
  <si>
    <t>EOCHIF</t>
  </si>
  <si>
    <t>EODWHF</t>
  </si>
  <si>
    <t>EOEDOF</t>
  </si>
  <si>
    <t>EOEMOP</t>
  </si>
  <si>
    <t>EOUSEF</t>
  </si>
  <si>
    <t>EOUSTF</t>
  </si>
  <si>
    <t xml:space="preserve">(c) Listed / Awaiting listing on International Stock Exchanges 
 </t>
  </si>
  <si>
    <t>VEDANTA LTD CP RED 28-10-2022**</t>
  </si>
  <si>
    <t>ADITYA BIRLA MONEY CP RED 28-10-2022**</t>
  </si>
  <si>
    <t>BERGER PAINTS CP RED 27-09-2022**</t>
  </si>
  <si>
    <t>CHAMBAL FERT &amp;CHEM CP 13-09-2022**</t>
  </si>
  <si>
    <t>CHOLAMANDALAM INV &amp; FI CP RED 16-09-2022**</t>
  </si>
  <si>
    <t>RELIANCE JIO INFO LTD CP RED 19-09-2022**</t>
  </si>
  <si>
    <t>THE RAMCO CEMENTS CP 21-09-22**</t>
  </si>
  <si>
    <t>INDIAN OIL CORP LTD CP 28-09-22**</t>
  </si>
  <si>
    <t>ADITYA BIRLA MONEY CP 26-09-2022**</t>
  </si>
  <si>
    <t>BOB FINANCIAL SOL LTD CP 30-09-22**</t>
  </si>
  <si>
    <t>BLUE STAR CP RED 30-09-2022**</t>
  </si>
  <si>
    <t>HDFC LTD. CP RED 18-10-2022**</t>
  </si>
  <si>
    <t>RELIANCE JIO INFO CP 31-10-22**</t>
  </si>
  <si>
    <t>NABARD CP RED 18-10-2022**</t>
  </si>
  <si>
    <t>ADITYA BIRLA FIN LTD CP RED 31-10-2022**</t>
  </si>
  <si>
    <t>ICICI SECURITIES CP RED 09-11-2022**</t>
  </si>
  <si>
    <t>LIC HSG FIN CP RED 20-06-2023**</t>
  </si>
  <si>
    <t>HDFC LTD CP RED 25-07-2023**</t>
  </si>
  <si>
    <t>ADITYA BIRLA FIN LTD CP RED 18-11-2022**</t>
  </si>
  <si>
    <t>LARSEN &amp; TOUBRO LTD CP 29-12-22**</t>
  </si>
  <si>
    <t>LARSEN &amp; TOUBRO LTD CP RED 30-09-2022**</t>
  </si>
  <si>
    <t>10. Number of instance of deviation In valuation of securities</t>
  </si>
  <si>
    <t>11. Total value and percentage of illiquid equity shares / securities</t>
  </si>
  <si>
    <t>11. Number of instance of deviation In valuation of securities</t>
  </si>
  <si>
    <t>12. Total value and percentage of illiquid equity shares / securities</t>
  </si>
  <si>
    <r>
      <t>@ These equity shares are under lock-in of three years till March 12, 2023 pursuant to the Gazette notification (Reference no: G.S.R.174(E)) issued by Ministry of Finance on March 13, 2020, for Yes Bank Limited Reconstruction Scheme, 2020. Further, in accordance with AMFI guidance, these equity shares are valued at ZERO with effect from March 16,  2020. For any realisation beyond the carrying value shall be distributed to the set of investors existing the unit holders’ register /BENPOS as on March 13, 2020.</t>
    </r>
    <r>
      <rPr>
        <sz val="10"/>
        <color rgb="FF000000"/>
        <rFont val="Segoe UI"/>
        <family val="2"/>
      </rPr>
      <t xml:space="preserve"> </t>
    </r>
  </si>
  <si>
    <t>Yes Bank Ltd.@</t>
  </si>
  <si>
    <t>9. Number of instance of deviation In valuation of securities</t>
  </si>
  <si>
    <t>10. Total value and percentage of illiquid equity shares / securities</t>
  </si>
  <si>
    <t>Scheme Risk- O - Meter</t>
  </si>
  <si>
    <t>Benchmark of the Scheme</t>
  </si>
  <si>
    <t>Benchmark Risk-o-meter</t>
  </si>
  <si>
    <t>NIFTY Money Market Index B-I (TIER-1)</t>
  </si>
  <si>
    <t>NIFTY Money Market
Index A-I (TIER-2)</t>
  </si>
  <si>
    <t>NIFTY BHARAT Bond Index - April 2023</t>
  </si>
  <si>
    <t>NIFTY BHARAT Bond Index - April 2025</t>
  </si>
  <si>
    <t>NIFTY BHARAT Bond Index - April 2030</t>
  </si>
  <si>
    <t>NIFTY BHARAT Bond Index - April 2031</t>
  </si>
  <si>
    <t>Nifty BHARAT Bond Index – April 2032</t>
  </si>
  <si>
    <t>NIFTY Banking and PSU Debt Index (TIER - 1)</t>
  </si>
  <si>
    <t>Nifty Banking &amp; PSU Debt Index - A-III (TIER - 2)</t>
  </si>
  <si>
    <t>CRISIL [IBX] 50:50 PSU + SDL Index - October 2025</t>
  </si>
  <si>
    <t>NIFTY All Duration G-Sec Index (TIER - 1)</t>
  </si>
  <si>
    <t>Nifty G -Sec Index A -III (TIER - 2)</t>
  </si>
  <si>
    <t>Nifty PSU Bond Plus SDL Apr 2027 50:50 Index</t>
  </si>
  <si>
    <t>Nifty PSU Bond Plus SDL Apr 2026 50:50 Index</t>
  </si>
  <si>
    <t>NIFTY 1D Rate Index</t>
  </si>
  <si>
    <t>Nifty 50 Arbitrage Index</t>
  </si>
  <si>
    <t>CRISIL Hybrid 50+50 Moderate Index</t>
  </si>
  <si>
    <t>Nifty 50 Total Return Index</t>
  </si>
  <si>
    <t>Nifty 500 Total Return Index</t>
  </si>
  <si>
    <t>Nifty Large Midcap 250 Index - Total Return Index</t>
  </si>
  <si>
    <t>Nifty Smallcap 250 TR Index</t>
  </si>
  <si>
    <t>NIFTY Equity Savings Index</t>
  </si>
  <si>
    <t>Nifty 100 Quality 30</t>
  </si>
  <si>
    <t>Nifty 50</t>
  </si>
  <si>
    <t>NIFTY LargeMidcap 250 Total Return Index</t>
  </si>
  <si>
    <t>India Recent 100 IPO</t>
  </si>
  <si>
    <t>Nifty Bank</t>
  </si>
  <si>
    <t>CRISIL Hybrid 35+65 - Aggressive Index</t>
  </si>
  <si>
    <t>Nifty Midcap 100 Total Return Index</t>
  </si>
  <si>
    <t>NIFTY Liquid Index B-I (TIER-1)</t>
  </si>
  <si>
    <t>NIFTY Liquid Index  A-I (TIER-2)</t>
  </si>
  <si>
    <t>MSCI AC ASEAN Index</t>
  </si>
  <si>
    <t>MSCI Golden Dragon Index (Total Return Net)</t>
  </si>
  <si>
    <t>MSCI India Domestic &amp; World Healthcare 45 Index           </t>
  </si>
  <si>
    <t>MSCI Europe Index (Total Return Net)</t>
  </si>
  <si>
    <t>MSCI Emerging Market Index</t>
  </si>
  <si>
    <t>Russell 1000 Equal Weighted Technology Index</t>
  </si>
  <si>
    <t>Nifty BHARAT Bond Index – April 2025</t>
  </si>
  <si>
    <t>Russell 1000 Value Index</t>
  </si>
  <si>
    <t>NIFTY 500 Total Return Index</t>
  </si>
  <si>
    <t>Scheme Name</t>
  </si>
  <si>
    <t>Risk- O -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</si>
</sst>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0_);\(##,##0\)"/>
    <numFmt numFmtId="166" formatCode="#,##0.00_);\(##,##0.00\)"/>
    <numFmt numFmtId="167" formatCode="0.00%_);\(0.00%\)"/>
    <numFmt numFmtId="168" formatCode="mmmm\ dd\,\ yyyy"/>
    <numFmt numFmtId="169" formatCode="#,##0.000000"/>
  </numFmts>
  <fonts count="9" x14ac:knownFonts="1">
    <font>
      <sz val="11"/>
      <color theme="1"/>
      <name val="Calibri"/>
      <family val="2"/>
      <scheme val="minor"/>
    </font>
    <font>
      <b/>
      <sz val="14"/>
      <color theme="0"/>
      <name val="Calibri"/>
      <family val="2"/>
      <scheme val="minor"/>
    </font>
    <font>
      <b/>
      <sz val="9"/>
      <color theme="1" tint="4.9989318521683403E-2"/>
      <name val="Arial"/>
      <family val="2"/>
    </font>
    <font>
      <b/>
      <sz val="11"/>
      <color theme="1"/>
      <name val="Calibri"/>
      <family val="2"/>
      <scheme val="minor"/>
    </font>
    <font>
      <u/>
      <sz val="11"/>
      <color theme="10"/>
      <name val="Calibri"/>
      <family val="2"/>
      <scheme val="minor"/>
    </font>
    <font>
      <sz val="10"/>
      <color rgb="FF000000"/>
      <name val="Segoe UI"/>
      <family val="2"/>
    </font>
    <font>
      <sz val="11"/>
      <name val="Calibri"/>
      <family val="2"/>
      <scheme val="minor"/>
    </font>
    <font>
      <u/>
      <sz val="11"/>
      <name val="Calibri"/>
      <family val="2"/>
      <scheme val="minor"/>
    </font>
    <font>
      <sz val="11"/>
      <color theme="1"/>
      <name val="Calibri"/>
      <family val="2"/>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s>
  <cellStyleXfs count="2">
    <xf numFmtId="0" fontId="0" fillId="0" borderId="0"/>
    <xf numFmtId="0" fontId="4" fillId="0" borderId="0" applyNumberFormat="0" applyFill="0" applyBorder="0" applyAlignment="0" applyProtection="0"/>
  </cellStyleXfs>
  <cellXfs count="78">
    <xf numFmtId="0" fontId="0" fillId="0" borderId="0" xfId="0"/>
    <xf numFmtId="0" fontId="3" fillId="0" borderId="0" xfId="0" applyFont="1"/>
    <xf numFmtId="10" fontId="0" fillId="0" borderId="0" xfId="0" applyNumberFormat="1"/>
    <xf numFmtId="0" fontId="2" fillId="0" borderId="2" xfId="0" applyFont="1" applyBorder="1" applyAlignment="1">
      <alignment horizontal="center"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0" fontId="2" fillId="0" borderId="2" xfId="0" applyNumberFormat="1" applyFont="1" applyBorder="1" applyAlignment="1">
      <alignment horizontal="center" vertical="center"/>
    </xf>
    <xf numFmtId="0" fontId="0" fillId="0" borderId="3" xfId="0" applyBorder="1"/>
    <xf numFmtId="165" fontId="0" fillId="0" borderId="3" xfId="0" applyNumberFormat="1" applyBorder="1"/>
    <xf numFmtId="166" fontId="0" fillId="0" borderId="3" xfId="0" applyNumberFormat="1" applyBorder="1"/>
    <xf numFmtId="167" fontId="0" fillId="0" borderId="3" xfId="0" applyNumberFormat="1" applyBorder="1"/>
    <xf numFmtId="10" fontId="0" fillId="0" borderId="3" xfId="0" applyNumberFormat="1" applyBorder="1"/>
    <xf numFmtId="0" fontId="0" fillId="0" borderId="4" xfId="0" applyBorder="1"/>
    <xf numFmtId="164" fontId="0" fillId="0" borderId="4" xfId="0" applyNumberFormat="1" applyBorder="1"/>
    <xf numFmtId="4" fontId="0" fillId="0" borderId="4" xfId="0" applyNumberFormat="1" applyBorder="1"/>
    <xf numFmtId="10" fontId="0" fillId="0" borderId="4" xfId="0" applyNumberFormat="1" applyBorder="1"/>
    <xf numFmtId="0" fontId="3" fillId="0" borderId="4" xfId="0" applyFont="1" applyBorder="1"/>
    <xf numFmtId="164" fontId="3" fillId="0" borderId="4" xfId="0" applyNumberFormat="1" applyFont="1" applyBorder="1"/>
    <xf numFmtId="4" fontId="3" fillId="0" borderId="5" xfId="0" applyNumberFormat="1" applyFont="1" applyBorder="1"/>
    <xf numFmtId="10" fontId="3" fillId="0" borderId="5" xfId="0" applyNumberFormat="1" applyFont="1" applyBorder="1"/>
    <xf numFmtId="10" fontId="3" fillId="0" borderId="4" xfId="0" applyNumberFormat="1" applyFont="1" applyBorder="1"/>
    <xf numFmtId="0" fontId="3" fillId="0" borderId="5" xfId="0" applyFont="1" applyBorder="1"/>
    <xf numFmtId="164" fontId="3" fillId="0" borderId="5" xfId="0" applyNumberFormat="1" applyFont="1" applyBorder="1"/>
    <xf numFmtId="166" fontId="0" fillId="0" borderId="4" xfId="0" applyNumberFormat="1" applyBorder="1"/>
    <xf numFmtId="167" fontId="0" fillId="0" borderId="4" xfId="0" applyNumberFormat="1" applyBorder="1"/>
    <xf numFmtId="0" fontId="3" fillId="0" borderId="6" xfId="0" applyFont="1" applyBorder="1"/>
    <xf numFmtId="164" fontId="3" fillId="0" borderId="6" xfId="0" applyNumberFormat="1" applyFont="1" applyBorder="1"/>
    <xf numFmtId="4" fontId="3" fillId="0" borderId="6" xfId="0" applyNumberFormat="1" applyFont="1" applyBorder="1"/>
    <xf numFmtId="10" fontId="3" fillId="0" borderId="6" xfId="0" applyNumberFormat="1" applyFont="1" applyBorder="1"/>
    <xf numFmtId="0" fontId="0" fillId="0" borderId="3" xfId="0" applyBorder="1" applyAlignment="1">
      <alignment horizontal="center"/>
    </xf>
    <xf numFmtId="0" fontId="0" fillId="0" borderId="4"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right"/>
    </xf>
    <xf numFmtId="4" fontId="0" fillId="0" borderId="5" xfId="0" applyNumberFormat="1" applyBorder="1" applyAlignment="1">
      <alignment horizontal="right"/>
    </xf>
    <xf numFmtId="10" fontId="0" fillId="0" borderId="5" xfId="0" applyNumberFormat="1" applyBorder="1" applyAlignment="1">
      <alignment horizontal="right"/>
    </xf>
    <xf numFmtId="4" fontId="3" fillId="0" borderId="7" xfId="0" applyNumberFormat="1" applyFont="1" applyBorder="1"/>
    <xf numFmtId="10" fontId="3" fillId="0" borderId="7" xfId="0" applyNumberFormat="1" applyFont="1" applyBorder="1"/>
    <xf numFmtId="4" fontId="0" fillId="0" borderId="7" xfId="0" applyNumberFormat="1" applyBorder="1" applyAlignment="1">
      <alignment horizontal="right"/>
    </xf>
    <xf numFmtId="10" fontId="0" fillId="0" borderId="7" xfId="0" applyNumberFormat="1" applyBorder="1" applyAlignment="1">
      <alignment horizontal="right"/>
    </xf>
    <xf numFmtId="165" fontId="0" fillId="0" borderId="4" xfId="0" applyNumberFormat="1" applyBorder="1"/>
    <xf numFmtId="166" fontId="3" fillId="0" borderId="7" xfId="0" applyNumberFormat="1" applyFont="1" applyBorder="1"/>
    <xf numFmtId="167" fontId="3" fillId="0" borderId="7" xfId="0" applyNumberFormat="1" applyFont="1" applyBorder="1"/>
    <xf numFmtId="166" fontId="3" fillId="0" borderId="5" xfId="0" applyNumberFormat="1" applyFont="1" applyBorder="1"/>
    <xf numFmtId="167" fontId="3" fillId="0" borderId="5" xfId="0" applyNumberFormat="1" applyFont="1" applyBorder="1"/>
    <xf numFmtId="4" fontId="3" fillId="0" borderId="4" xfId="0" applyNumberFormat="1" applyFont="1" applyBorder="1"/>
    <xf numFmtId="0" fontId="0" fillId="0" borderId="0" xfId="0" applyAlignment="1">
      <alignment wrapText="1"/>
    </xf>
    <xf numFmtId="168" fontId="3" fillId="0" borderId="0" xfId="0" applyNumberFormat="1" applyFont="1"/>
    <xf numFmtId="4" fontId="0" fillId="0" borderId="0" xfId="0" applyNumberFormat="1" applyAlignment="1">
      <alignment horizontal="right"/>
    </xf>
    <xf numFmtId="169" fontId="0" fillId="0" borderId="1" xfId="0" applyNumberFormat="1" applyBorder="1"/>
    <xf numFmtId="0" fontId="4" fillId="0" borderId="0" xfId="1"/>
    <xf numFmtId="4" fontId="0" fillId="0" borderId="6" xfId="0" applyNumberFormat="1" applyBorder="1" applyAlignment="1">
      <alignment horizontal="right"/>
    </xf>
    <xf numFmtId="10" fontId="0" fillId="0" borderId="6" xfId="0" applyNumberFormat="1" applyBorder="1" applyAlignment="1">
      <alignment horizontal="right"/>
    </xf>
    <xf numFmtId="4" fontId="0" fillId="0" borderId="0" xfId="0" applyNumberFormat="1"/>
    <xf numFmtId="0" fontId="6" fillId="0" borderId="4" xfId="0" applyFont="1" applyBorder="1"/>
    <xf numFmtId="168" fontId="3" fillId="0" borderId="0" xfId="0" applyNumberFormat="1" applyFont="1" applyAlignment="1">
      <alignment horizontal="right"/>
    </xf>
    <xf numFmtId="0" fontId="3" fillId="0" borderId="7" xfId="0" applyFont="1" applyBorder="1" applyAlignment="1">
      <alignment vertical="top"/>
    </xf>
    <xf numFmtId="0" fontId="0" fillId="0" borderId="7" xfId="0" applyBorder="1" applyAlignment="1">
      <alignment vertical="top"/>
    </xf>
    <xf numFmtId="0" fontId="0" fillId="0" borderId="7" xfId="0" applyBorder="1" applyAlignment="1">
      <alignment vertical="top" wrapText="1"/>
    </xf>
    <xf numFmtId="0" fontId="7" fillId="0" borderId="7" xfId="1" applyFont="1" applyFill="1" applyBorder="1" applyAlignment="1">
      <alignment vertical="top"/>
    </xf>
    <xf numFmtId="0" fontId="0" fillId="0" borderId="7" xfId="0" applyBorder="1"/>
    <xf numFmtId="0" fontId="8" fillId="0" borderId="7" xfId="0" applyFont="1" applyBorder="1" applyAlignment="1">
      <alignment vertical="top" wrapText="1"/>
    </xf>
    <xf numFmtId="0" fontId="0" fillId="0" borderId="7" xfId="0" applyBorder="1" applyAlignment="1">
      <alignment horizontal="left" vertical="top" wrapText="1"/>
    </xf>
    <xf numFmtId="0" fontId="3" fillId="0" borderId="0" xfId="0" applyFont="1"/>
    <xf numFmtId="0" fontId="1" fillId="2" borderId="0" xfId="0" applyFont="1" applyFill="1" applyAlignment="1">
      <alignment horizontal="center" vertical="center" wrapText="1"/>
    </xf>
    <xf numFmtId="0" fontId="0" fillId="0" borderId="0" xfId="0" applyAlignment="1">
      <alignment horizontal="left" vertical="top" wrapText="1"/>
    </xf>
    <xf numFmtId="0" fontId="3" fillId="0" borderId="7" xfId="0" applyFont="1" applyBorder="1"/>
    <xf numFmtId="0" fontId="0" fillId="0" borderId="7" xfId="0" applyFill="1" applyBorder="1" applyAlignment="1">
      <alignment vertical="top"/>
    </xf>
    <xf numFmtId="0" fontId="3" fillId="0" borderId="7" xfId="0" applyFont="1" applyFill="1" applyBorder="1"/>
    <xf numFmtId="0" fontId="3" fillId="0" borderId="7" xfId="0" applyFont="1" applyFill="1" applyBorder="1" applyAlignment="1">
      <alignment vertical="top"/>
    </xf>
    <xf numFmtId="0" fontId="0" fillId="0" borderId="7" xfId="0" applyFill="1" applyBorder="1"/>
    <xf numFmtId="0" fontId="4" fillId="0" borderId="7" xfId="1" applyFill="1" applyBorder="1"/>
    <xf numFmtId="0" fontId="0" fillId="0" borderId="7" xfId="0" applyFill="1" applyBorder="1" applyAlignment="1">
      <alignment vertical="top" wrapText="1"/>
    </xf>
    <xf numFmtId="0" fontId="8" fillId="0" borderId="7" xfId="0" applyFont="1" applyFill="1" applyBorder="1" applyAlignment="1">
      <alignment vertical="top" wrapText="1"/>
    </xf>
    <xf numFmtId="0" fontId="0" fillId="0" borderId="7" xfId="0" applyFill="1" applyBorder="1" applyAlignment="1">
      <alignment horizontal="left" vertical="top" wrapText="1"/>
    </xf>
    <xf numFmtId="0" fontId="0" fillId="0" borderId="7" xfId="0" applyFill="1" applyBorder="1" applyAlignment="1">
      <alignment horizontal="center" vertical="center"/>
    </xf>
    <xf numFmtId="0" fontId="3" fillId="0" borderId="7" xfId="0" applyFon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1.xml.rels><?xml version="1.0" encoding="UTF-8" standalone="yes"?>
<Relationships xmlns="http://schemas.openxmlformats.org/package/2006/relationships"><Relationship Id="rId1" Type="http://schemas.openxmlformats.org/officeDocument/2006/relationships/image" Target="../media/image5.png"/></Relationships>
</file>

<file path=xl/drawings/_rels/drawing3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3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5.png"/></Relationships>
</file>

<file path=xl/drawings/_rels/drawing38.xml.rels><?xml version="1.0" encoding="UTF-8" standalone="yes"?>
<Relationships xmlns="http://schemas.openxmlformats.org/package/2006/relationships"><Relationship Id="rId1"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5.png"/></Relationships>
</file>

<file path=xl/drawings/_rels/drawing41.xml.rels><?xml version="1.0" encoding="UTF-8" standalone="yes"?>
<Relationships xmlns="http://schemas.openxmlformats.org/package/2006/relationships"><Relationship Id="rId1" Type="http://schemas.openxmlformats.org/officeDocument/2006/relationships/image" Target="../media/image5.png"/></Relationships>
</file>

<file path=xl/drawings/_rels/drawing42.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xdr:row>
      <xdr:rowOff>28575</xdr:rowOff>
    </xdr:from>
    <xdr:to>
      <xdr:col>2</xdr:col>
      <xdr:colOff>1528445</xdr:colOff>
      <xdr:row>3</xdr:row>
      <xdr:rowOff>883920</xdr:rowOff>
    </xdr:to>
    <xdr:pic>
      <xdr:nvPicPr>
        <xdr:cNvPr id="2" name="Picture 1">
          <a:extLst>
            <a:ext uri="{FF2B5EF4-FFF2-40B4-BE49-F238E27FC236}">
              <a16:creationId xmlns:a16="http://schemas.microsoft.com/office/drawing/2014/main" id="{6AD5AC89-B260-4C01-A63B-1875578A4F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5810" y="577215"/>
          <a:ext cx="1471295" cy="855345"/>
        </a:xfrm>
        <a:prstGeom prst="rect">
          <a:avLst/>
        </a:prstGeom>
        <a:noFill/>
        <a:ln>
          <a:noFill/>
        </a:ln>
      </xdr:spPr>
    </xdr:pic>
    <xdr:clientData/>
  </xdr:twoCellAnchor>
  <xdr:twoCellAnchor editAs="oneCell">
    <xdr:from>
      <xdr:col>2</xdr:col>
      <xdr:colOff>19050</xdr:colOff>
      <xdr:row>4</xdr:row>
      <xdr:rowOff>57150</xdr:rowOff>
    </xdr:from>
    <xdr:to>
      <xdr:col>2</xdr:col>
      <xdr:colOff>1490345</xdr:colOff>
      <xdr:row>4</xdr:row>
      <xdr:rowOff>950595</xdr:rowOff>
    </xdr:to>
    <xdr:pic>
      <xdr:nvPicPr>
        <xdr:cNvPr id="3" name="Picture 2">
          <a:extLst>
            <a:ext uri="{FF2B5EF4-FFF2-40B4-BE49-F238E27FC236}">
              <a16:creationId xmlns:a16="http://schemas.microsoft.com/office/drawing/2014/main" id="{8B46CBD4-A908-4CE5-B255-D2994C36DA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7710" y="1497330"/>
          <a:ext cx="1471295" cy="893445"/>
        </a:xfrm>
        <a:prstGeom prst="rect">
          <a:avLst/>
        </a:prstGeom>
        <a:noFill/>
        <a:ln>
          <a:noFill/>
        </a:ln>
      </xdr:spPr>
    </xdr:pic>
    <xdr:clientData/>
  </xdr:twoCellAnchor>
  <xdr:twoCellAnchor editAs="oneCell">
    <xdr:from>
      <xdr:col>2</xdr:col>
      <xdr:colOff>0</xdr:colOff>
      <xdr:row>6</xdr:row>
      <xdr:rowOff>0</xdr:rowOff>
    </xdr:from>
    <xdr:to>
      <xdr:col>2</xdr:col>
      <xdr:colOff>1474470</xdr:colOff>
      <xdr:row>7</xdr:row>
      <xdr:rowOff>635</xdr:rowOff>
    </xdr:to>
    <xdr:pic>
      <xdr:nvPicPr>
        <xdr:cNvPr id="5" name="Picture 4">
          <a:extLst>
            <a:ext uri="{FF2B5EF4-FFF2-40B4-BE49-F238E27FC236}">
              <a16:creationId xmlns:a16="http://schemas.microsoft.com/office/drawing/2014/main" id="{575FA5C7-8B05-4B99-BB9F-F113951FFB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8660" y="3291840"/>
          <a:ext cx="1474470" cy="892175"/>
        </a:xfrm>
        <a:prstGeom prst="rect">
          <a:avLst/>
        </a:prstGeom>
        <a:noFill/>
        <a:ln>
          <a:noFill/>
        </a:ln>
      </xdr:spPr>
    </xdr:pic>
    <xdr:clientData/>
  </xdr:twoCellAnchor>
  <xdr:twoCellAnchor editAs="oneCell">
    <xdr:from>
      <xdr:col>2</xdr:col>
      <xdr:colOff>0</xdr:colOff>
      <xdr:row>7</xdr:row>
      <xdr:rowOff>0</xdr:rowOff>
    </xdr:from>
    <xdr:to>
      <xdr:col>2</xdr:col>
      <xdr:colOff>1474470</xdr:colOff>
      <xdr:row>8</xdr:row>
      <xdr:rowOff>635</xdr:rowOff>
    </xdr:to>
    <xdr:pic>
      <xdr:nvPicPr>
        <xdr:cNvPr id="6" name="Picture 5">
          <a:extLst>
            <a:ext uri="{FF2B5EF4-FFF2-40B4-BE49-F238E27FC236}">
              <a16:creationId xmlns:a16="http://schemas.microsoft.com/office/drawing/2014/main" id="{FD6AF43E-13DD-47B2-B8D9-F33D967CC9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8660" y="4183380"/>
          <a:ext cx="1474470" cy="892175"/>
        </a:xfrm>
        <a:prstGeom prst="rect">
          <a:avLst/>
        </a:prstGeom>
        <a:noFill/>
        <a:ln>
          <a:noFill/>
        </a:ln>
      </xdr:spPr>
    </xdr:pic>
    <xdr:clientData/>
  </xdr:twoCellAnchor>
  <xdr:twoCellAnchor editAs="oneCell">
    <xdr:from>
      <xdr:col>2</xdr:col>
      <xdr:colOff>0</xdr:colOff>
      <xdr:row>8</xdr:row>
      <xdr:rowOff>0</xdr:rowOff>
    </xdr:from>
    <xdr:to>
      <xdr:col>2</xdr:col>
      <xdr:colOff>1474470</xdr:colOff>
      <xdr:row>9</xdr:row>
      <xdr:rowOff>635</xdr:rowOff>
    </xdr:to>
    <xdr:pic>
      <xdr:nvPicPr>
        <xdr:cNvPr id="7" name="Picture 6">
          <a:extLst>
            <a:ext uri="{FF2B5EF4-FFF2-40B4-BE49-F238E27FC236}">
              <a16:creationId xmlns:a16="http://schemas.microsoft.com/office/drawing/2014/main" id="{B9B2B47E-DADE-4122-8B85-EE11511F82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8660" y="5074920"/>
          <a:ext cx="1474470" cy="892175"/>
        </a:xfrm>
        <a:prstGeom prst="rect">
          <a:avLst/>
        </a:prstGeom>
        <a:noFill/>
        <a:ln>
          <a:noFill/>
        </a:ln>
      </xdr:spPr>
    </xdr:pic>
    <xdr:clientData/>
  </xdr:twoCellAnchor>
  <xdr:twoCellAnchor editAs="oneCell">
    <xdr:from>
      <xdr:col>2</xdr:col>
      <xdr:colOff>0</xdr:colOff>
      <xdr:row>9</xdr:row>
      <xdr:rowOff>0</xdr:rowOff>
    </xdr:from>
    <xdr:to>
      <xdr:col>2</xdr:col>
      <xdr:colOff>1474470</xdr:colOff>
      <xdr:row>10</xdr:row>
      <xdr:rowOff>635</xdr:rowOff>
    </xdr:to>
    <xdr:pic>
      <xdr:nvPicPr>
        <xdr:cNvPr id="8" name="Picture 7">
          <a:extLst>
            <a:ext uri="{FF2B5EF4-FFF2-40B4-BE49-F238E27FC236}">
              <a16:creationId xmlns:a16="http://schemas.microsoft.com/office/drawing/2014/main" id="{B2345037-72C4-448F-94F1-835C8DE698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8660" y="5966460"/>
          <a:ext cx="1474470" cy="892175"/>
        </a:xfrm>
        <a:prstGeom prst="rect">
          <a:avLst/>
        </a:prstGeom>
        <a:noFill/>
        <a:ln>
          <a:noFill/>
        </a:ln>
      </xdr:spPr>
    </xdr:pic>
    <xdr:clientData/>
  </xdr:twoCellAnchor>
  <xdr:twoCellAnchor editAs="oneCell">
    <xdr:from>
      <xdr:col>2</xdr:col>
      <xdr:colOff>22860</xdr:colOff>
      <xdr:row>11</xdr:row>
      <xdr:rowOff>22860</xdr:rowOff>
    </xdr:from>
    <xdr:to>
      <xdr:col>2</xdr:col>
      <xdr:colOff>1465580</xdr:colOff>
      <xdr:row>11</xdr:row>
      <xdr:rowOff>867410</xdr:rowOff>
    </xdr:to>
    <xdr:pic>
      <xdr:nvPicPr>
        <xdr:cNvPr id="10" name="Picture 9">
          <a:extLst>
            <a:ext uri="{FF2B5EF4-FFF2-40B4-BE49-F238E27FC236}">
              <a16:creationId xmlns:a16="http://schemas.microsoft.com/office/drawing/2014/main" id="{0FFC8BB5-E547-41EE-9ED3-6377F899A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1520" y="7772400"/>
          <a:ext cx="1442720" cy="844550"/>
        </a:xfrm>
        <a:prstGeom prst="rect">
          <a:avLst/>
        </a:prstGeom>
        <a:noFill/>
        <a:ln>
          <a:noFill/>
        </a:ln>
      </xdr:spPr>
    </xdr:pic>
    <xdr:clientData/>
  </xdr:twoCellAnchor>
  <xdr:oneCellAnchor>
    <xdr:from>
      <xdr:col>2</xdr:col>
      <xdr:colOff>91440</xdr:colOff>
      <xdr:row>14</xdr:row>
      <xdr:rowOff>0</xdr:rowOff>
    </xdr:from>
    <xdr:ext cx="1516380" cy="886460"/>
    <xdr:pic>
      <xdr:nvPicPr>
        <xdr:cNvPr id="13" name="Picture 12">
          <a:extLst>
            <a:ext uri="{FF2B5EF4-FFF2-40B4-BE49-F238E27FC236}">
              <a16:creationId xmlns:a16="http://schemas.microsoft.com/office/drawing/2014/main" id="{9D815743-D967-4017-B0BD-94766725F9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72940" y="10424160"/>
          <a:ext cx="1516380" cy="886460"/>
        </a:xfrm>
        <a:prstGeom prst="rect">
          <a:avLst/>
        </a:prstGeom>
        <a:noFill/>
        <a:ln>
          <a:noFill/>
        </a:ln>
      </xdr:spPr>
    </xdr:pic>
    <xdr:clientData/>
  </xdr:oneCellAnchor>
  <xdr:oneCellAnchor>
    <xdr:from>
      <xdr:col>2</xdr:col>
      <xdr:colOff>0</xdr:colOff>
      <xdr:row>17</xdr:row>
      <xdr:rowOff>0</xdr:rowOff>
    </xdr:from>
    <xdr:ext cx="1516380" cy="886460"/>
    <xdr:pic>
      <xdr:nvPicPr>
        <xdr:cNvPr id="15" name="Picture 14">
          <a:extLst>
            <a:ext uri="{FF2B5EF4-FFF2-40B4-BE49-F238E27FC236}">
              <a16:creationId xmlns:a16="http://schemas.microsoft.com/office/drawing/2014/main" id="{EEE590C6-56F8-4AE6-861E-6859AE044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18660" y="13098780"/>
          <a:ext cx="1516380" cy="886460"/>
        </a:xfrm>
        <a:prstGeom prst="rect">
          <a:avLst/>
        </a:prstGeom>
        <a:noFill/>
        <a:ln>
          <a:noFill/>
        </a:ln>
      </xdr:spPr>
    </xdr:pic>
    <xdr:clientData/>
  </xdr:oneCellAnchor>
  <xdr:oneCellAnchor>
    <xdr:from>
      <xdr:col>2</xdr:col>
      <xdr:colOff>0</xdr:colOff>
      <xdr:row>18</xdr:row>
      <xdr:rowOff>0</xdr:rowOff>
    </xdr:from>
    <xdr:ext cx="1516380" cy="886460"/>
    <xdr:pic>
      <xdr:nvPicPr>
        <xdr:cNvPr id="16" name="Picture 15">
          <a:extLst>
            <a:ext uri="{FF2B5EF4-FFF2-40B4-BE49-F238E27FC236}">
              <a16:creationId xmlns:a16="http://schemas.microsoft.com/office/drawing/2014/main" id="{173EBB19-3920-4C96-925F-E8778CC1F9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18660" y="13990320"/>
          <a:ext cx="1516380" cy="886460"/>
        </a:xfrm>
        <a:prstGeom prst="rect">
          <a:avLst/>
        </a:prstGeom>
        <a:noFill/>
        <a:ln>
          <a:noFill/>
        </a:ln>
      </xdr:spPr>
    </xdr:pic>
    <xdr:clientData/>
  </xdr:oneCellAnchor>
  <xdr:twoCellAnchor editAs="oneCell">
    <xdr:from>
      <xdr:col>2</xdr:col>
      <xdr:colOff>22860</xdr:colOff>
      <xdr:row>19</xdr:row>
      <xdr:rowOff>7621</xdr:rowOff>
    </xdr:from>
    <xdr:to>
      <xdr:col>2</xdr:col>
      <xdr:colOff>1464945</xdr:colOff>
      <xdr:row>19</xdr:row>
      <xdr:rowOff>876300</xdr:rowOff>
    </xdr:to>
    <xdr:pic>
      <xdr:nvPicPr>
        <xdr:cNvPr id="17" name="Picture 16">
          <a:extLst>
            <a:ext uri="{FF2B5EF4-FFF2-40B4-BE49-F238E27FC236}">
              <a16:creationId xmlns:a16="http://schemas.microsoft.com/office/drawing/2014/main" id="{7497E4BD-1A01-4BE5-8916-5C0EBD5507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41520" y="14889481"/>
          <a:ext cx="1442085" cy="868679"/>
        </a:xfrm>
        <a:prstGeom prst="rect">
          <a:avLst/>
        </a:prstGeom>
        <a:noFill/>
        <a:ln>
          <a:noFill/>
        </a:ln>
      </xdr:spPr>
    </xdr:pic>
    <xdr:clientData/>
  </xdr:twoCellAnchor>
  <xdr:oneCellAnchor>
    <xdr:from>
      <xdr:col>2</xdr:col>
      <xdr:colOff>22860</xdr:colOff>
      <xdr:row>20</xdr:row>
      <xdr:rowOff>7621</xdr:rowOff>
    </xdr:from>
    <xdr:ext cx="1470660" cy="868679"/>
    <xdr:pic>
      <xdr:nvPicPr>
        <xdr:cNvPr id="18" name="Picture 17">
          <a:extLst>
            <a:ext uri="{FF2B5EF4-FFF2-40B4-BE49-F238E27FC236}">
              <a16:creationId xmlns:a16="http://schemas.microsoft.com/office/drawing/2014/main" id="{79734493-B902-4450-9431-C5ABF545A7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41520" y="15781021"/>
          <a:ext cx="1470660" cy="868679"/>
        </a:xfrm>
        <a:prstGeom prst="rect">
          <a:avLst/>
        </a:prstGeom>
        <a:noFill/>
        <a:ln>
          <a:noFill/>
        </a:ln>
      </xdr:spPr>
    </xdr:pic>
    <xdr:clientData/>
  </xdr:oneCellAnchor>
  <xdr:twoCellAnchor editAs="oneCell">
    <xdr:from>
      <xdr:col>2</xdr:col>
      <xdr:colOff>22861</xdr:colOff>
      <xdr:row>21</xdr:row>
      <xdr:rowOff>7621</xdr:rowOff>
    </xdr:from>
    <xdr:to>
      <xdr:col>2</xdr:col>
      <xdr:colOff>1466851</xdr:colOff>
      <xdr:row>21</xdr:row>
      <xdr:rowOff>876301</xdr:rowOff>
    </xdr:to>
    <xdr:pic>
      <xdr:nvPicPr>
        <xdr:cNvPr id="19" name="Picture 18">
          <a:extLst>
            <a:ext uri="{FF2B5EF4-FFF2-40B4-BE49-F238E27FC236}">
              <a16:creationId xmlns:a16="http://schemas.microsoft.com/office/drawing/2014/main" id="{23B62D1E-B300-496F-A379-13E883848F2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16672561"/>
          <a:ext cx="1443990" cy="868680"/>
        </a:xfrm>
        <a:prstGeom prst="rect">
          <a:avLst/>
        </a:prstGeom>
        <a:noFill/>
        <a:ln>
          <a:noFill/>
        </a:ln>
      </xdr:spPr>
    </xdr:pic>
    <xdr:clientData/>
  </xdr:twoCellAnchor>
  <xdr:oneCellAnchor>
    <xdr:from>
      <xdr:col>2</xdr:col>
      <xdr:colOff>22861</xdr:colOff>
      <xdr:row>22</xdr:row>
      <xdr:rowOff>7621</xdr:rowOff>
    </xdr:from>
    <xdr:ext cx="1485900" cy="868680"/>
    <xdr:pic>
      <xdr:nvPicPr>
        <xdr:cNvPr id="20" name="Picture 19">
          <a:extLst>
            <a:ext uri="{FF2B5EF4-FFF2-40B4-BE49-F238E27FC236}">
              <a16:creationId xmlns:a16="http://schemas.microsoft.com/office/drawing/2014/main" id="{78B97F90-CE62-479B-83F2-9C201F8E3FC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17564101"/>
          <a:ext cx="1485900" cy="868680"/>
        </a:xfrm>
        <a:prstGeom prst="rect">
          <a:avLst/>
        </a:prstGeom>
        <a:noFill/>
        <a:ln>
          <a:noFill/>
        </a:ln>
      </xdr:spPr>
    </xdr:pic>
    <xdr:clientData/>
  </xdr:oneCellAnchor>
  <xdr:oneCellAnchor>
    <xdr:from>
      <xdr:col>2</xdr:col>
      <xdr:colOff>22861</xdr:colOff>
      <xdr:row>23</xdr:row>
      <xdr:rowOff>7621</xdr:rowOff>
    </xdr:from>
    <xdr:ext cx="1485900" cy="868680"/>
    <xdr:pic>
      <xdr:nvPicPr>
        <xdr:cNvPr id="21" name="Picture 20">
          <a:extLst>
            <a:ext uri="{FF2B5EF4-FFF2-40B4-BE49-F238E27FC236}">
              <a16:creationId xmlns:a16="http://schemas.microsoft.com/office/drawing/2014/main" id="{8C6CDCC6-82FA-401F-B5E7-2B5A1F090B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18455641"/>
          <a:ext cx="1485900" cy="868680"/>
        </a:xfrm>
        <a:prstGeom prst="rect">
          <a:avLst/>
        </a:prstGeom>
        <a:noFill/>
        <a:ln>
          <a:noFill/>
        </a:ln>
      </xdr:spPr>
    </xdr:pic>
    <xdr:clientData/>
  </xdr:oneCellAnchor>
  <xdr:oneCellAnchor>
    <xdr:from>
      <xdr:col>2</xdr:col>
      <xdr:colOff>22861</xdr:colOff>
      <xdr:row>24</xdr:row>
      <xdr:rowOff>7621</xdr:rowOff>
    </xdr:from>
    <xdr:ext cx="1485900" cy="868680"/>
    <xdr:pic>
      <xdr:nvPicPr>
        <xdr:cNvPr id="22" name="Picture 21">
          <a:extLst>
            <a:ext uri="{FF2B5EF4-FFF2-40B4-BE49-F238E27FC236}">
              <a16:creationId xmlns:a16="http://schemas.microsoft.com/office/drawing/2014/main" id="{1B289594-5EE4-46E7-AB7B-7695D833F79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19347181"/>
          <a:ext cx="1485900" cy="868680"/>
        </a:xfrm>
        <a:prstGeom prst="rect">
          <a:avLst/>
        </a:prstGeom>
        <a:noFill/>
        <a:ln>
          <a:noFill/>
        </a:ln>
      </xdr:spPr>
    </xdr:pic>
    <xdr:clientData/>
  </xdr:oneCellAnchor>
  <xdr:oneCellAnchor>
    <xdr:from>
      <xdr:col>2</xdr:col>
      <xdr:colOff>22861</xdr:colOff>
      <xdr:row>25</xdr:row>
      <xdr:rowOff>7621</xdr:rowOff>
    </xdr:from>
    <xdr:ext cx="1485900" cy="868680"/>
    <xdr:pic>
      <xdr:nvPicPr>
        <xdr:cNvPr id="23" name="Picture 22">
          <a:extLst>
            <a:ext uri="{FF2B5EF4-FFF2-40B4-BE49-F238E27FC236}">
              <a16:creationId xmlns:a16="http://schemas.microsoft.com/office/drawing/2014/main" id="{96666789-F663-46E6-B33E-7B3C7E4474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0238721"/>
          <a:ext cx="1485900" cy="868680"/>
        </a:xfrm>
        <a:prstGeom prst="rect">
          <a:avLst/>
        </a:prstGeom>
        <a:noFill/>
        <a:ln>
          <a:noFill/>
        </a:ln>
      </xdr:spPr>
    </xdr:pic>
    <xdr:clientData/>
  </xdr:oneCellAnchor>
  <xdr:oneCellAnchor>
    <xdr:from>
      <xdr:col>2</xdr:col>
      <xdr:colOff>22861</xdr:colOff>
      <xdr:row>26</xdr:row>
      <xdr:rowOff>7621</xdr:rowOff>
    </xdr:from>
    <xdr:ext cx="1485900" cy="868680"/>
    <xdr:pic>
      <xdr:nvPicPr>
        <xdr:cNvPr id="24" name="Picture 23">
          <a:extLst>
            <a:ext uri="{FF2B5EF4-FFF2-40B4-BE49-F238E27FC236}">
              <a16:creationId xmlns:a16="http://schemas.microsoft.com/office/drawing/2014/main" id="{AF028ED5-99CD-46AE-B659-5BB25822B9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1130261"/>
          <a:ext cx="1485900" cy="868680"/>
        </a:xfrm>
        <a:prstGeom prst="rect">
          <a:avLst/>
        </a:prstGeom>
        <a:noFill/>
        <a:ln>
          <a:noFill/>
        </a:ln>
      </xdr:spPr>
    </xdr:pic>
    <xdr:clientData/>
  </xdr:oneCellAnchor>
  <xdr:oneCellAnchor>
    <xdr:from>
      <xdr:col>2</xdr:col>
      <xdr:colOff>22861</xdr:colOff>
      <xdr:row>29</xdr:row>
      <xdr:rowOff>7621</xdr:rowOff>
    </xdr:from>
    <xdr:ext cx="1485900" cy="868680"/>
    <xdr:pic>
      <xdr:nvPicPr>
        <xdr:cNvPr id="25" name="Picture 24">
          <a:extLst>
            <a:ext uri="{FF2B5EF4-FFF2-40B4-BE49-F238E27FC236}">
              <a16:creationId xmlns:a16="http://schemas.microsoft.com/office/drawing/2014/main" id="{DA4B7B2F-8EC9-49A1-83FD-637C2AD2CB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2913341"/>
          <a:ext cx="1485900" cy="868680"/>
        </a:xfrm>
        <a:prstGeom prst="rect">
          <a:avLst/>
        </a:prstGeom>
        <a:noFill/>
        <a:ln>
          <a:noFill/>
        </a:ln>
      </xdr:spPr>
    </xdr:pic>
    <xdr:clientData/>
  </xdr:oneCellAnchor>
  <xdr:oneCellAnchor>
    <xdr:from>
      <xdr:col>2</xdr:col>
      <xdr:colOff>22861</xdr:colOff>
      <xdr:row>30</xdr:row>
      <xdr:rowOff>7621</xdr:rowOff>
    </xdr:from>
    <xdr:ext cx="1485900" cy="868680"/>
    <xdr:pic>
      <xdr:nvPicPr>
        <xdr:cNvPr id="26" name="Picture 25">
          <a:extLst>
            <a:ext uri="{FF2B5EF4-FFF2-40B4-BE49-F238E27FC236}">
              <a16:creationId xmlns:a16="http://schemas.microsoft.com/office/drawing/2014/main" id="{E4134010-8717-44DE-B058-37D029E5A4F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3804881"/>
          <a:ext cx="1485900" cy="868680"/>
        </a:xfrm>
        <a:prstGeom prst="rect">
          <a:avLst/>
        </a:prstGeom>
        <a:noFill/>
        <a:ln>
          <a:noFill/>
        </a:ln>
      </xdr:spPr>
    </xdr:pic>
    <xdr:clientData/>
  </xdr:oneCellAnchor>
  <xdr:oneCellAnchor>
    <xdr:from>
      <xdr:col>2</xdr:col>
      <xdr:colOff>22861</xdr:colOff>
      <xdr:row>31</xdr:row>
      <xdr:rowOff>7621</xdr:rowOff>
    </xdr:from>
    <xdr:ext cx="1485900" cy="868680"/>
    <xdr:pic>
      <xdr:nvPicPr>
        <xdr:cNvPr id="27" name="Picture 26">
          <a:extLst>
            <a:ext uri="{FF2B5EF4-FFF2-40B4-BE49-F238E27FC236}">
              <a16:creationId xmlns:a16="http://schemas.microsoft.com/office/drawing/2014/main" id="{3F145D73-555D-4DCF-A4E6-7F56E561D9A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4696421"/>
          <a:ext cx="1485900" cy="868680"/>
        </a:xfrm>
        <a:prstGeom prst="rect">
          <a:avLst/>
        </a:prstGeom>
        <a:noFill/>
        <a:ln>
          <a:noFill/>
        </a:ln>
      </xdr:spPr>
    </xdr:pic>
    <xdr:clientData/>
  </xdr:oneCellAnchor>
  <xdr:oneCellAnchor>
    <xdr:from>
      <xdr:col>2</xdr:col>
      <xdr:colOff>22861</xdr:colOff>
      <xdr:row>32</xdr:row>
      <xdr:rowOff>7621</xdr:rowOff>
    </xdr:from>
    <xdr:ext cx="1485900" cy="868680"/>
    <xdr:pic>
      <xdr:nvPicPr>
        <xdr:cNvPr id="28" name="Picture 27">
          <a:extLst>
            <a:ext uri="{FF2B5EF4-FFF2-40B4-BE49-F238E27FC236}">
              <a16:creationId xmlns:a16="http://schemas.microsoft.com/office/drawing/2014/main" id="{6D2EE8B5-C8BA-45FB-9CA8-EA40ACD1DF5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5587961"/>
          <a:ext cx="1485900" cy="868680"/>
        </a:xfrm>
        <a:prstGeom prst="rect">
          <a:avLst/>
        </a:prstGeom>
        <a:noFill/>
        <a:ln>
          <a:noFill/>
        </a:ln>
      </xdr:spPr>
    </xdr:pic>
    <xdr:clientData/>
  </xdr:oneCellAnchor>
  <xdr:oneCellAnchor>
    <xdr:from>
      <xdr:col>2</xdr:col>
      <xdr:colOff>22861</xdr:colOff>
      <xdr:row>33</xdr:row>
      <xdr:rowOff>7621</xdr:rowOff>
    </xdr:from>
    <xdr:ext cx="1485900" cy="868680"/>
    <xdr:pic>
      <xdr:nvPicPr>
        <xdr:cNvPr id="29" name="Picture 28">
          <a:extLst>
            <a:ext uri="{FF2B5EF4-FFF2-40B4-BE49-F238E27FC236}">
              <a16:creationId xmlns:a16="http://schemas.microsoft.com/office/drawing/2014/main" id="{90F3AFF7-41EB-41DF-BFC4-6D1D48025C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6479501"/>
          <a:ext cx="1485900" cy="868680"/>
        </a:xfrm>
        <a:prstGeom prst="rect">
          <a:avLst/>
        </a:prstGeom>
        <a:noFill/>
        <a:ln>
          <a:noFill/>
        </a:ln>
      </xdr:spPr>
    </xdr:pic>
    <xdr:clientData/>
  </xdr:oneCellAnchor>
  <xdr:oneCellAnchor>
    <xdr:from>
      <xdr:col>2</xdr:col>
      <xdr:colOff>22861</xdr:colOff>
      <xdr:row>34</xdr:row>
      <xdr:rowOff>7621</xdr:rowOff>
    </xdr:from>
    <xdr:ext cx="1485900" cy="868680"/>
    <xdr:pic>
      <xdr:nvPicPr>
        <xdr:cNvPr id="30" name="Picture 29">
          <a:extLst>
            <a:ext uri="{FF2B5EF4-FFF2-40B4-BE49-F238E27FC236}">
              <a16:creationId xmlns:a16="http://schemas.microsoft.com/office/drawing/2014/main" id="{C4BC200B-D631-4AE0-95C0-7E703AC7023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7371041"/>
          <a:ext cx="1485900" cy="868680"/>
        </a:xfrm>
        <a:prstGeom prst="rect">
          <a:avLst/>
        </a:prstGeom>
        <a:noFill/>
        <a:ln>
          <a:noFill/>
        </a:ln>
      </xdr:spPr>
    </xdr:pic>
    <xdr:clientData/>
  </xdr:oneCellAnchor>
  <xdr:oneCellAnchor>
    <xdr:from>
      <xdr:col>2</xdr:col>
      <xdr:colOff>22861</xdr:colOff>
      <xdr:row>35</xdr:row>
      <xdr:rowOff>15241</xdr:rowOff>
    </xdr:from>
    <xdr:ext cx="1485900" cy="868680"/>
    <xdr:pic>
      <xdr:nvPicPr>
        <xdr:cNvPr id="31" name="Picture 30">
          <a:extLst>
            <a:ext uri="{FF2B5EF4-FFF2-40B4-BE49-F238E27FC236}">
              <a16:creationId xmlns:a16="http://schemas.microsoft.com/office/drawing/2014/main" id="{C90325EE-3FF3-44E0-8B29-D2E970E36C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28270201"/>
          <a:ext cx="1485900" cy="868680"/>
        </a:xfrm>
        <a:prstGeom prst="rect">
          <a:avLst/>
        </a:prstGeom>
        <a:noFill/>
        <a:ln>
          <a:noFill/>
        </a:ln>
      </xdr:spPr>
    </xdr:pic>
    <xdr:clientData/>
  </xdr:oneCellAnchor>
  <xdr:oneCellAnchor>
    <xdr:from>
      <xdr:col>2</xdr:col>
      <xdr:colOff>22861</xdr:colOff>
      <xdr:row>37</xdr:row>
      <xdr:rowOff>15241</xdr:rowOff>
    </xdr:from>
    <xdr:ext cx="1485900" cy="868680"/>
    <xdr:pic>
      <xdr:nvPicPr>
        <xdr:cNvPr id="32" name="Picture 31">
          <a:extLst>
            <a:ext uri="{FF2B5EF4-FFF2-40B4-BE49-F238E27FC236}">
              <a16:creationId xmlns:a16="http://schemas.microsoft.com/office/drawing/2014/main" id="{5271E5FF-B042-45B1-9AAC-D236AD2076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0053281"/>
          <a:ext cx="1485900" cy="868680"/>
        </a:xfrm>
        <a:prstGeom prst="rect">
          <a:avLst/>
        </a:prstGeom>
        <a:noFill/>
        <a:ln>
          <a:noFill/>
        </a:ln>
      </xdr:spPr>
    </xdr:pic>
    <xdr:clientData/>
  </xdr:oneCellAnchor>
  <xdr:oneCellAnchor>
    <xdr:from>
      <xdr:col>2</xdr:col>
      <xdr:colOff>22861</xdr:colOff>
      <xdr:row>38</xdr:row>
      <xdr:rowOff>15241</xdr:rowOff>
    </xdr:from>
    <xdr:ext cx="1485900" cy="868680"/>
    <xdr:pic>
      <xdr:nvPicPr>
        <xdr:cNvPr id="33" name="Picture 32">
          <a:extLst>
            <a:ext uri="{FF2B5EF4-FFF2-40B4-BE49-F238E27FC236}">
              <a16:creationId xmlns:a16="http://schemas.microsoft.com/office/drawing/2014/main" id="{74C1C722-BC66-4D17-A53E-64C92B8E8AF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0944821"/>
          <a:ext cx="1485900" cy="868680"/>
        </a:xfrm>
        <a:prstGeom prst="rect">
          <a:avLst/>
        </a:prstGeom>
        <a:noFill/>
        <a:ln>
          <a:noFill/>
        </a:ln>
      </xdr:spPr>
    </xdr:pic>
    <xdr:clientData/>
  </xdr:oneCellAnchor>
  <xdr:oneCellAnchor>
    <xdr:from>
      <xdr:col>2</xdr:col>
      <xdr:colOff>22861</xdr:colOff>
      <xdr:row>39</xdr:row>
      <xdr:rowOff>15241</xdr:rowOff>
    </xdr:from>
    <xdr:ext cx="1485900" cy="868680"/>
    <xdr:pic>
      <xdr:nvPicPr>
        <xdr:cNvPr id="34" name="Picture 33">
          <a:extLst>
            <a:ext uri="{FF2B5EF4-FFF2-40B4-BE49-F238E27FC236}">
              <a16:creationId xmlns:a16="http://schemas.microsoft.com/office/drawing/2014/main" id="{B8C67F69-BAED-475B-AC8C-5FE21699DC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1836361"/>
          <a:ext cx="1485900" cy="868680"/>
        </a:xfrm>
        <a:prstGeom prst="rect">
          <a:avLst/>
        </a:prstGeom>
        <a:noFill/>
        <a:ln>
          <a:noFill/>
        </a:ln>
      </xdr:spPr>
    </xdr:pic>
    <xdr:clientData/>
  </xdr:oneCellAnchor>
  <xdr:oneCellAnchor>
    <xdr:from>
      <xdr:col>2</xdr:col>
      <xdr:colOff>22861</xdr:colOff>
      <xdr:row>40</xdr:row>
      <xdr:rowOff>15241</xdr:rowOff>
    </xdr:from>
    <xdr:ext cx="1485900" cy="868680"/>
    <xdr:pic>
      <xdr:nvPicPr>
        <xdr:cNvPr id="35" name="Picture 34">
          <a:extLst>
            <a:ext uri="{FF2B5EF4-FFF2-40B4-BE49-F238E27FC236}">
              <a16:creationId xmlns:a16="http://schemas.microsoft.com/office/drawing/2014/main" id="{E80CBFAC-DE7D-4B6E-ACD0-93F01B885BC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2727901"/>
          <a:ext cx="1485900" cy="868680"/>
        </a:xfrm>
        <a:prstGeom prst="rect">
          <a:avLst/>
        </a:prstGeom>
        <a:noFill/>
        <a:ln>
          <a:noFill/>
        </a:ln>
      </xdr:spPr>
    </xdr:pic>
    <xdr:clientData/>
  </xdr:oneCellAnchor>
  <xdr:oneCellAnchor>
    <xdr:from>
      <xdr:col>2</xdr:col>
      <xdr:colOff>22861</xdr:colOff>
      <xdr:row>41</xdr:row>
      <xdr:rowOff>15241</xdr:rowOff>
    </xdr:from>
    <xdr:ext cx="1485900" cy="868680"/>
    <xdr:pic>
      <xdr:nvPicPr>
        <xdr:cNvPr id="36" name="Picture 35">
          <a:extLst>
            <a:ext uri="{FF2B5EF4-FFF2-40B4-BE49-F238E27FC236}">
              <a16:creationId xmlns:a16="http://schemas.microsoft.com/office/drawing/2014/main" id="{7C751A64-9E75-49F5-BC30-17C38126B7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3619441"/>
          <a:ext cx="1485900" cy="868680"/>
        </a:xfrm>
        <a:prstGeom prst="rect">
          <a:avLst/>
        </a:prstGeom>
        <a:noFill/>
        <a:ln>
          <a:noFill/>
        </a:ln>
      </xdr:spPr>
    </xdr:pic>
    <xdr:clientData/>
  </xdr:oneCellAnchor>
  <xdr:oneCellAnchor>
    <xdr:from>
      <xdr:col>2</xdr:col>
      <xdr:colOff>22861</xdr:colOff>
      <xdr:row>42</xdr:row>
      <xdr:rowOff>15241</xdr:rowOff>
    </xdr:from>
    <xdr:ext cx="1485900" cy="868680"/>
    <xdr:pic>
      <xdr:nvPicPr>
        <xdr:cNvPr id="37" name="Picture 36">
          <a:extLst>
            <a:ext uri="{FF2B5EF4-FFF2-40B4-BE49-F238E27FC236}">
              <a16:creationId xmlns:a16="http://schemas.microsoft.com/office/drawing/2014/main" id="{42EF59DD-9A22-4F43-BE4B-FF78F67EF13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4510981"/>
          <a:ext cx="1485900" cy="868680"/>
        </a:xfrm>
        <a:prstGeom prst="rect">
          <a:avLst/>
        </a:prstGeom>
        <a:noFill/>
        <a:ln>
          <a:noFill/>
        </a:ln>
      </xdr:spPr>
    </xdr:pic>
    <xdr:clientData/>
  </xdr:oneCellAnchor>
  <xdr:oneCellAnchor>
    <xdr:from>
      <xdr:col>2</xdr:col>
      <xdr:colOff>22861</xdr:colOff>
      <xdr:row>43</xdr:row>
      <xdr:rowOff>15241</xdr:rowOff>
    </xdr:from>
    <xdr:ext cx="1485900" cy="868680"/>
    <xdr:pic>
      <xdr:nvPicPr>
        <xdr:cNvPr id="38" name="Picture 37">
          <a:extLst>
            <a:ext uri="{FF2B5EF4-FFF2-40B4-BE49-F238E27FC236}">
              <a16:creationId xmlns:a16="http://schemas.microsoft.com/office/drawing/2014/main" id="{E1978D98-1D8A-4AAD-8E0B-0FEB3AA3A6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1521" y="35402521"/>
          <a:ext cx="1485900" cy="868680"/>
        </a:xfrm>
        <a:prstGeom prst="rect">
          <a:avLst/>
        </a:prstGeom>
        <a:noFill/>
        <a:ln>
          <a:noFill/>
        </a:ln>
      </xdr:spPr>
    </xdr:pic>
    <xdr:clientData/>
  </xdr:oneCellAnchor>
  <xdr:oneCellAnchor>
    <xdr:from>
      <xdr:col>2</xdr:col>
      <xdr:colOff>0</xdr:colOff>
      <xdr:row>16</xdr:row>
      <xdr:rowOff>0</xdr:rowOff>
    </xdr:from>
    <xdr:ext cx="1516380" cy="886460"/>
    <xdr:pic>
      <xdr:nvPicPr>
        <xdr:cNvPr id="39" name="Picture 38">
          <a:extLst>
            <a:ext uri="{FF2B5EF4-FFF2-40B4-BE49-F238E27FC236}">
              <a16:creationId xmlns:a16="http://schemas.microsoft.com/office/drawing/2014/main" id="{43978FC2-0AFD-472E-9845-F9B6CA8742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18660" y="12207240"/>
          <a:ext cx="1516380" cy="886460"/>
        </a:xfrm>
        <a:prstGeom prst="rect">
          <a:avLst/>
        </a:prstGeom>
        <a:noFill/>
        <a:ln>
          <a:noFill/>
        </a:ln>
      </xdr:spPr>
    </xdr:pic>
    <xdr:clientData/>
  </xdr:oneCellAnchor>
  <xdr:twoCellAnchor>
    <xdr:from>
      <xdr:col>4</xdr:col>
      <xdr:colOff>1</xdr:colOff>
      <xdr:row>18</xdr:row>
      <xdr:rowOff>0</xdr:rowOff>
    </xdr:from>
    <xdr:to>
      <xdr:col>5</xdr:col>
      <xdr:colOff>1</xdr:colOff>
      <xdr:row>19</xdr:row>
      <xdr:rowOff>0</xdr:rowOff>
    </xdr:to>
    <xdr:pic>
      <xdr:nvPicPr>
        <xdr:cNvPr id="40" name="Picture 3">
          <a:extLst>
            <a:ext uri="{FF2B5EF4-FFF2-40B4-BE49-F238E27FC236}">
              <a16:creationId xmlns:a16="http://schemas.microsoft.com/office/drawing/2014/main" id="{A6EDD3D9-4DE9-45F6-9DEF-5C304DE599B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001001" y="13990320"/>
          <a:ext cx="157734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19051</xdr:colOff>
      <xdr:row>21</xdr:row>
      <xdr:rowOff>2</xdr:rowOff>
    </xdr:from>
    <xdr:to>
      <xdr:col>4</xdr:col>
      <xdr:colOff>1472566</xdr:colOff>
      <xdr:row>21</xdr:row>
      <xdr:rowOff>883920</xdr:rowOff>
    </xdr:to>
    <xdr:pic>
      <xdr:nvPicPr>
        <xdr:cNvPr id="41" name="Picture 40">
          <a:extLst>
            <a:ext uri="{FF2B5EF4-FFF2-40B4-BE49-F238E27FC236}">
              <a16:creationId xmlns:a16="http://schemas.microsoft.com/office/drawing/2014/main" id="{8765B871-5D3D-410B-BEB8-B646232F0690}"/>
            </a:ext>
          </a:extLst>
        </xdr:cNvPr>
        <xdr:cNvPicPr>
          <a:picLocks noChangeAspect="1"/>
        </xdr:cNvPicPr>
      </xdr:nvPicPr>
      <xdr:blipFill>
        <a:blip xmlns:r="http://schemas.openxmlformats.org/officeDocument/2006/relationships" r:embed="rId7"/>
        <a:stretch>
          <a:fillRect/>
        </a:stretch>
      </xdr:blipFill>
      <xdr:spPr>
        <a:xfrm>
          <a:off x="8020051" y="16664942"/>
          <a:ext cx="1453515" cy="883918"/>
        </a:xfrm>
        <a:prstGeom prst="rect">
          <a:avLst/>
        </a:prstGeom>
      </xdr:spPr>
    </xdr:pic>
    <xdr:clientData/>
  </xdr:twoCellAnchor>
  <xdr:twoCellAnchor>
    <xdr:from>
      <xdr:col>4</xdr:col>
      <xdr:colOff>0</xdr:colOff>
      <xdr:row>24</xdr:row>
      <xdr:rowOff>0</xdr:rowOff>
    </xdr:from>
    <xdr:to>
      <xdr:col>4</xdr:col>
      <xdr:colOff>1504950</xdr:colOff>
      <xdr:row>25</xdr:row>
      <xdr:rowOff>0</xdr:rowOff>
    </xdr:to>
    <xdr:pic>
      <xdr:nvPicPr>
        <xdr:cNvPr id="42" name="Picture 41">
          <a:extLst>
            <a:ext uri="{FF2B5EF4-FFF2-40B4-BE49-F238E27FC236}">
              <a16:creationId xmlns:a16="http://schemas.microsoft.com/office/drawing/2014/main" id="{E9B53B92-0576-4AD7-9573-263833F74F7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001000" y="19339560"/>
          <a:ext cx="150495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35</xdr:row>
      <xdr:rowOff>0</xdr:rowOff>
    </xdr:from>
    <xdr:to>
      <xdr:col>4</xdr:col>
      <xdr:colOff>1472565</xdr:colOff>
      <xdr:row>35</xdr:row>
      <xdr:rowOff>876300</xdr:rowOff>
    </xdr:to>
    <xdr:pic>
      <xdr:nvPicPr>
        <xdr:cNvPr id="43" name="Picture 42">
          <a:extLst>
            <a:ext uri="{FF2B5EF4-FFF2-40B4-BE49-F238E27FC236}">
              <a16:creationId xmlns:a16="http://schemas.microsoft.com/office/drawing/2014/main" id="{4F904FAD-9816-4542-A929-E67CA85A06D4}"/>
            </a:ext>
          </a:extLst>
        </xdr:cNvPr>
        <xdr:cNvPicPr>
          <a:picLocks noChangeAspect="1"/>
        </xdr:cNvPicPr>
      </xdr:nvPicPr>
      <xdr:blipFill>
        <a:blip xmlns:r="http://schemas.openxmlformats.org/officeDocument/2006/relationships" r:embed="rId7"/>
        <a:stretch>
          <a:fillRect/>
        </a:stretch>
      </xdr:blipFill>
      <xdr:spPr>
        <a:xfrm>
          <a:off x="8029575" y="28254960"/>
          <a:ext cx="1443990" cy="876300"/>
        </a:xfrm>
        <a:prstGeom prst="rect">
          <a:avLst/>
        </a:prstGeom>
      </xdr:spPr>
    </xdr:pic>
    <xdr:clientData/>
  </xdr:twoCellAnchor>
  <xdr:oneCellAnchor>
    <xdr:from>
      <xdr:col>4</xdr:col>
      <xdr:colOff>30480</xdr:colOff>
      <xdr:row>34</xdr:row>
      <xdr:rowOff>30480</xdr:rowOff>
    </xdr:from>
    <xdr:ext cx="1478279" cy="845820"/>
    <xdr:pic>
      <xdr:nvPicPr>
        <xdr:cNvPr id="44" name="Picture 43">
          <a:extLst>
            <a:ext uri="{FF2B5EF4-FFF2-40B4-BE49-F238E27FC236}">
              <a16:creationId xmlns:a16="http://schemas.microsoft.com/office/drawing/2014/main" id="{B5D49AEB-AAE6-411D-A43C-C5EB000DDC5A}"/>
            </a:ext>
          </a:extLst>
        </xdr:cNvPr>
        <xdr:cNvPicPr>
          <a:picLocks noChangeAspect="1"/>
        </xdr:cNvPicPr>
      </xdr:nvPicPr>
      <xdr:blipFill>
        <a:blip xmlns:r="http://schemas.openxmlformats.org/officeDocument/2006/relationships" r:embed="rId7"/>
        <a:stretch>
          <a:fillRect/>
        </a:stretch>
      </xdr:blipFill>
      <xdr:spPr>
        <a:xfrm>
          <a:off x="8031480" y="27393900"/>
          <a:ext cx="1478279" cy="845820"/>
        </a:xfrm>
        <a:prstGeom prst="rect">
          <a:avLst/>
        </a:prstGeom>
      </xdr:spPr>
    </xdr:pic>
    <xdr:clientData/>
  </xdr:oneCellAnchor>
  <xdr:twoCellAnchor editAs="oneCell">
    <xdr:from>
      <xdr:col>4</xdr:col>
      <xdr:colOff>0</xdr:colOff>
      <xdr:row>3</xdr:row>
      <xdr:rowOff>0</xdr:rowOff>
    </xdr:from>
    <xdr:to>
      <xdr:col>4</xdr:col>
      <xdr:colOff>1476375</xdr:colOff>
      <xdr:row>4</xdr:row>
      <xdr:rowOff>635</xdr:rowOff>
    </xdr:to>
    <xdr:pic>
      <xdr:nvPicPr>
        <xdr:cNvPr id="45" name="Picture 44">
          <a:extLst>
            <a:ext uri="{FF2B5EF4-FFF2-40B4-BE49-F238E27FC236}">
              <a16:creationId xmlns:a16="http://schemas.microsoft.com/office/drawing/2014/main" id="{53FA8E0F-EDA3-4591-B4EB-86D0062B47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548640"/>
          <a:ext cx="1476375" cy="892175"/>
        </a:xfrm>
        <a:prstGeom prst="rect">
          <a:avLst/>
        </a:prstGeom>
        <a:noFill/>
        <a:ln>
          <a:noFill/>
        </a:ln>
      </xdr:spPr>
    </xdr:pic>
    <xdr:clientData/>
  </xdr:twoCellAnchor>
  <xdr:twoCellAnchor editAs="oneCell">
    <xdr:from>
      <xdr:col>4</xdr:col>
      <xdr:colOff>0</xdr:colOff>
      <xdr:row>5</xdr:row>
      <xdr:rowOff>0</xdr:rowOff>
    </xdr:from>
    <xdr:to>
      <xdr:col>4</xdr:col>
      <xdr:colOff>1476375</xdr:colOff>
      <xdr:row>6</xdr:row>
      <xdr:rowOff>635</xdr:rowOff>
    </xdr:to>
    <xdr:pic>
      <xdr:nvPicPr>
        <xdr:cNvPr id="46" name="Picture 45">
          <a:extLst>
            <a:ext uri="{FF2B5EF4-FFF2-40B4-BE49-F238E27FC236}">
              <a16:creationId xmlns:a16="http://schemas.microsoft.com/office/drawing/2014/main" id="{75EABE39-E205-49F0-A4BE-8FE619CC7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2400300"/>
          <a:ext cx="1476375" cy="892175"/>
        </a:xfrm>
        <a:prstGeom prst="rect">
          <a:avLst/>
        </a:prstGeom>
        <a:noFill/>
        <a:ln>
          <a:noFill/>
        </a:ln>
      </xdr:spPr>
    </xdr:pic>
    <xdr:clientData/>
  </xdr:twoCellAnchor>
  <xdr:twoCellAnchor editAs="oneCell">
    <xdr:from>
      <xdr:col>4</xdr:col>
      <xdr:colOff>0</xdr:colOff>
      <xdr:row>6</xdr:row>
      <xdr:rowOff>0</xdr:rowOff>
    </xdr:from>
    <xdr:to>
      <xdr:col>4</xdr:col>
      <xdr:colOff>1476375</xdr:colOff>
      <xdr:row>7</xdr:row>
      <xdr:rowOff>635</xdr:rowOff>
    </xdr:to>
    <xdr:pic>
      <xdr:nvPicPr>
        <xdr:cNvPr id="47" name="Picture 46">
          <a:extLst>
            <a:ext uri="{FF2B5EF4-FFF2-40B4-BE49-F238E27FC236}">
              <a16:creationId xmlns:a16="http://schemas.microsoft.com/office/drawing/2014/main" id="{2A0D2657-B292-4DEF-A710-62A78493EF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3291840"/>
          <a:ext cx="1476375" cy="892175"/>
        </a:xfrm>
        <a:prstGeom prst="rect">
          <a:avLst/>
        </a:prstGeom>
        <a:noFill/>
        <a:ln>
          <a:noFill/>
        </a:ln>
      </xdr:spPr>
    </xdr:pic>
    <xdr:clientData/>
  </xdr:twoCellAnchor>
  <xdr:twoCellAnchor editAs="oneCell">
    <xdr:from>
      <xdr:col>4</xdr:col>
      <xdr:colOff>0</xdr:colOff>
      <xdr:row>7</xdr:row>
      <xdr:rowOff>0</xdr:rowOff>
    </xdr:from>
    <xdr:to>
      <xdr:col>4</xdr:col>
      <xdr:colOff>1476375</xdr:colOff>
      <xdr:row>8</xdr:row>
      <xdr:rowOff>635</xdr:rowOff>
    </xdr:to>
    <xdr:pic>
      <xdr:nvPicPr>
        <xdr:cNvPr id="48" name="Picture 47">
          <a:extLst>
            <a:ext uri="{FF2B5EF4-FFF2-40B4-BE49-F238E27FC236}">
              <a16:creationId xmlns:a16="http://schemas.microsoft.com/office/drawing/2014/main" id="{3B6F34C4-EDA5-4A57-90CC-FD0DE29452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4183380"/>
          <a:ext cx="1476375" cy="892175"/>
        </a:xfrm>
        <a:prstGeom prst="rect">
          <a:avLst/>
        </a:prstGeom>
        <a:noFill/>
        <a:ln>
          <a:noFill/>
        </a:ln>
      </xdr:spPr>
    </xdr:pic>
    <xdr:clientData/>
  </xdr:twoCellAnchor>
  <xdr:twoCellAnchor editAs="oneCell">
    <xdr:from>
      <xdr:col>4</xdr:col>
      <xdr:colOff>0</xdr:colOff>
      <xdr:row>8</xdr:row>
      <xdr:rowOff>0</xdr:rowOff>
    </xdr:from>
    <xdr:to>
      <xdr:col>4</xdr:col>
      <xdr:colOff>1476375</xdr:colOff>
      <xdr:row>9</xdr:row>
      <xdr:rowOff>635</xdr:rowOff>
    </xdr:to>
    <xdr:pic>
      <xdr:nvPicPr>
        <xdr:cNvPr id="49" name="Picture 48">
          <a:extLst>
            <a:ext uri="{FF2B5EF4-FFF2-40B4-BE49-F238E27FC236}">
              <a16:creationId xmlns:a16="http://schemas.microsoft.com/office/drawing/2014/main" id="{A5B8E2E3-115D-4282-A85C-4EFF33448F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5074920"/>
          <a:ext cx="1476375" cy="892175"/>
        </a:xfrm>
        <a:prstGeom prst="rect">
          <a:avLst/>
        </a:prstGeom>
        <a:noFill/>
        <a:ln>
          <a:noFill/>
        </a:ln>
      </xdr:spPr>
    </xdr:pic>
    <xdr:clientData/>
  </xdr:twoCellAnchor>
  <xdr:twoCellAnchor editAs="oneCell">
    <xdr:from>
      <xdr:col>4</xdr:col>
      <xdr:colOff>0</xdr:colOff>
      <xdr:row>9</xdr:row>
      <xdr:rowOff>0</xdr:rowOff>
    </xdr:from>
    <xdr:to>
      <xdr:col>4</xdr:col>
      <xdr:colOff>1476375</xdr:colOff>
      <xdr:row>10</xdr:row>
      <xdr:rowOff>635</xdr:rowOff>
    </xdr:to>
    <xdr:pic>
      <xdr:nvPicPr>
        <xdr:cNvPr id="50" name="Picture 49">
          <a:extLst>
            <a:ext uri="{FF2B5EF4-FFF2-40B4-BE49-F238E27FC236}">
              <a16:creationId xmlns:a16="http://schemas.microsoft.com/office/drawing/2014/main" id="{1067986F-8430-464E-ACC1-2B69046EB7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5966460"/>
          <a:ext cx="1476375" cy="892175"/>
        </a:xfrm>
        <a:prstGeom prst="rect">
          <a:avLst/>
        </a:prstGeom>
        <a:noFill/>
        <a:ln>
          <a:noFill/>
        </a:ln>
      </xdr:spPr>
    </xdr:pic>
    <xdr:clientData/>
  </xdr:twoCellAnchor>
  <xdr:twoCellAnchor editAs="oneCell">
    <xdr:from>
      <xdr:col>4</xdr:col>
      <xdr:colOff>0</xdr:colOff>
      <xdr:row>10</xdr:row>
      <xdr:rowOff>0</xdr:rowOff>
    </xdr:from>
    <xdr:to>
      <xdr:col>4</xdr:col>
      <xdr:colOff>1476375</xdr:colOff>
      <xdr:row>11</xdr:row>
      <xdr:rowOff>635</xdr:rowOff>
    </xdr:to>
    <xdr:pic>
      <xdr:nvPicPr>
        <xdr:cNvPr id="51" name="Picture 50">
          <a:extLst>
            <a:ext uri="{FF2B5EF4-FFF2-40B4-BE49-F238E27FC236}">
              <a16:creationId xmlns:a16="http://schemas.microsoft.com/office/drawing/2014/main" id="{64F44C91-CC39-4CCB-89F3-749DB8A05A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6858000"/>
          <a:ext cx="1476375" cy="892175"/>
        </a:xfrm>
        <a:prstGeom prst="rect">
          <a:avLst/>
        </a:prstGeom>
        <a:noFill/>
        <a:ln>
          <a:noFill/>
        </a:ln>
      </xdr:spPr>
    </xdr:pic>
    <xdr:clientData/>
  </xdr:twoCellAnchor>
  <xdr:oneCellAnchor>
    <xdr:from>
      <xdr:col>4</xdr:col>
      <xdr:colOff>0</xdr:colOff>
      <xdr:row>12</xdr:row>
      <xdr:rowOff>0</xdr:rowOff>
    </xdr:from>
    <xdr:ext cx="1516380" cy="886460"/>
    <xdr:pic>
      <xdr:nvPicPr>
        <xdr:cNvPr id="52" name="Picture 51">
          <a:extLst>
            <a:ext uri="{FF2B5EF4-FFF2-40B4-BE49-F238E27FC236}">
              <a16:creationId xmlns:a16="http://schemas.microsoft.com/office/drawing/2014/main" id="{5ABB5EAC-6403-4AE3-AC70-9F0C5D4366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8641080"/>
          <a:ext cx="1516380" cy="886460"/>
        </a:xfrm>
        <a:prstGeom prst="rect">
          <a:avLst/>
        </a:prstGeom>
        <a:noFill/>
        <a:ln>
          <a:noFill/>
        </a:ln>
      </xdr:spPr>
    </xdr:pic>
    <xdr:clientData/>
  </xdr:oneCellAnchor>
  <xdr:oneCellAnchor>
    <xdr:from>
      <xdr:col>4</xdr:col>
      <xdr:colOff>0</xdr:colOff>
      <xdr:row>13</xdr:row>
      <xdr:rowOff>0</xdr:rowOff>
    </xdr:from>
    <xdr:ext cx="1516380" cy="886460"/>
    <xdr:pic>
      <xdr:nvPicPr>
        <xdr:cNvPr id="53" name="Picture 52">
          <a:extLst>
            <a:ext uri="{FF2B5EF4-FFF2-40B4-BE49-F238E27FC236}">
              <a16:creationId xmlns:a16="http://schemas.microsoft.com/office/drawing/2014/main" id="{22AC9BD4-575B-4168-8DD0-A22307BCC2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9532620"/>
          <a:ext cx="1516380" cy="886460"/>
        </a:xfrm>
        <a:prstGeom prst="rect">
          <a:avLst/>
        </a:prstGeom>
        <a:noFill/>
        <a:ln>
          <a:noFill/>
        </a:ln>
      </xdr:spPr>
    </xdr:pic>
    <xdr:clientData/>
  </xdr:oneCellAnchor>
  <xdr:oneCellAnchor>
    <xdr:from>
      <xdr:col>4</xdr:col>
      <xdr:colOff>0</xdr:colOff>
      <xdr:row>14</xdr:row>
      <xdr:rowOff>0</xdr:rowOff>
    </xdr:from>
    <xdr:ext cx="1516380" cy="886460"/>
    <xdr:pic>
      <xdr:nvPicPr>
        <xdr:cNvPr id="54" name="Picture 53">
          <a:extLst>
            <a:ext uri="{FF2B5EF4-FFF2-40B4-BE49-F238E27FC236}">
              <a16:creationId xmlns:a16="http://schemas.microsoft.com/office/drawing/2014/main" id="{B8C5641D-7CBB-4FCE-B436-160BE389FD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10424160"/>
          <a:ext cx="1516380" cy="886460"/>
        </a:xfrm>
        <a:prstGeom prst="rect">
          <a:avLst/>
        </a:prstGeom>
        <a:noFill/>
        <a:ln>
          <a:noFill/>
        </a:ln>
      </xdr:spPr>
    </xdr:pic>
    <xdr:clientData/>
  </xdr:oneCellAnchor>
  <xdr:oneCellAnchor>
    <xdr:from>
      <xdr:col>4</xdr:col>
      <xdr:colOff>0</xdr:colOff>
      <xdr:row>15</xdr:row>
      <xdr:rowOff>0</xdr:rowOff>
    </xdr:from>
    <xdr:ext cx="1516380" cy="886460"/>
    <xdr:pic>
      <xdr:nvPicPr>
        <xdr:cNvPr id="55" name="Picture 54">
          <a:extLst>
            <a:ext uri="{FF2B5EF4-FFF2-40B4-BE49-F238E27FC236}">
              <a16:creationId xmlns:a16="http://schemas.microsoft.com/office/drawing/2014/main" id="{BB3F5924-ECD6-460F-925D-ED41146558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11315700"/>
          <a:ext cx="1516380" cy="886460"/>
        </a:xfrm>
        <a:prstGeom prst="rect">
          <a:avLst/>
        </a:prstGeom>
        <a:noFill/>
        <a:ln>
          <a:noFill/>
        </a:ln>
      </xdr:spPr>
    </xdr:pic>
    <xdr:clientData/>
  </xdr:oneCellAnchor>
  <xdr:oneCellAnchor>
    <xdr:from>
      <xdr:col>4</xdr:col>
      <xdr:colOff>0</xdr:colOff>
      <xdr:row>16</xdr:row>
      <xdr:rowOff>0</xdr:rowOff>
    </xdr:from>
    <xdr:ext cx="1516380" cy="886460"/>
    <xdr:pic>
      <xdr:nvPicPr>
        <xdr:cNvPr id="56" name="Picture 55">
          <a:extLst>
            <a:ext uri="{FF2B5EF4-FFF2-40B4-BE49-F238E27FC236}">
              <a16:creationId xmlns:a16="http://schemas.microsoft.com/office/drawing/2014/main" id="{B8A6D881-4761-43F0-90C4-D1230C5C63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12207240"/>
          <a:ext cx="1516380" cy="886460"/>
        </a:xfrm>
        <a:prstGeom prst="rect">
          <a:avLst/>
        </a:prstGeom>
        <a:noFill/>
        <a:ln>
          <a:noFill/>
        </a:ln>
      </xdr:spPr>
    </xdr:pic>
    <xdr:clientData/>
  </xdr:oneCellAnchor>
  <xdr:oneCellAnchor>
    <xdr:from>
      <xdr:col>4</xdr:col>
      <xdr:colOff>0</xdr:colOff>
      <xdr:row>17</xdr:row>
      <xdr:rowOff>0</xdr:rowOff>
    </xdr:from>
    <xdr:ext cx="1516380" cy="886460"/>
    <xdr:pic>
      <xdr:nvPicPr>
        <xdr:cNvPr id="57" name="Picture 56">
          <a:extLst>
            <a:ext uri="{FF2B5EF4-FFF2-40B4-BE49-F238E27FC236}">
              <a16:creationId xmlns:a16="http://schemas.microsoft.com/office/drawing/2014/main" id="{7714DE0D-7215-47B6-ADAF-B619AC5FBB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13098780"/>
          <a:ext cx="1516380" cy="886460"/>
        </a:xfrm>
        <a:prstGeom prst="rect">
          <a:avLst/>
        </a:prstGeom>
        <a:noFill/>
        <a:ln>
          <a:noFill/>
        </a:ln>
      </xdr:spPr>
    </xdr:pic>
    <xdr:clientData/>
  </xdr:oneCellAnchor>
  <xdr:oneCellAnchor>
    <xdr:from>
      <xdr:col>4</xdr:col>
      <xdr:colOff>22860</xdr:colOff>
      <xdr:row>19</xdr:row>
      <xdr:rowOff>7621</xdr:rowOff>
    </xdr:from>
    <xdr:ext cx="1470660" cy="868679"/>
    <xdr:pic>
      <xdr:nvPicPr>
        <xdr:cNvPr id="58" name="Picture 57">
          <a:extLst>
            <a:ext uri="{FF2B5EF4-FFF2-40B4-BE49-F238E27FC236}">
              <a16:creationId xmlns:a16="http://schemas.microsoft.com/office/drawing/2014/main" id="{09977440-10F7-46F8-B205-8DB0D36551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23860" y="14889481"/>
          <a:ext cx="1470660" cy="868679"/>
        </a:xfrm>
        <a:prstGeom prst="rect">
          <a:avLst/>
        </a:prstGeom>
        <a:noFill/>
        <a:ln>
          <a:noFill/>
        </a:ln>
      </xdr:spPr>
    </xdr:pic>
    <xdr:clientData/>
  </xdr:oneCellAnchor>
  <xdr:oneCellAnchor>
    <xdr:from>
      <xdr:col>4</xdr:col>
      <xdr:colOff>22860</xdr:colOff>
      <xdr:row>20</xdr:row>
      <xdr:rowOff>7621</xdr:rowOff>
    </xdr:from>
    <xdr:ext cx="1470660" cy="868679"/>
    <xdr:pic>
      <xdr:nvPicPr>
        <xdr:cNvPr id="59" name="Picture 58">
          <a:extLst>
            <a:ext uri="{FF2B5EF4-FFF2-40B4-BE49-F238E27FC236}">
              <a16:creationId xmlns:a16="http://schemas.microsoft.com/office/drawing/2014/main" id="{CE50F4EE-6A27-47EF-9ECD-D15AD3C8BA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23860" y="15781021"/>
          <a:ext cx="1470660" cy="868679"/>
        </a:xfrm>
        <a:prstGeom prst="rect">
          <a:avLst/>
        </a:prstGeom>
        <a:noFill/>
        <a:ln>
          <a:noFill/>
        </a:ln>
      </xdr:spPr>
    </xdr:pic>
    <xdr:clientData/>
  </xdr:oneCellAnchor>
  <xdr:oneCellAnchor>
    <xdr:from>
      <xdr:col>4</xdr:col>
      <xdr:colOff>22861</xdr:colOff>
      <xdr:row>22</xdr:row>
      <xdr:rowOff>7621</xdr:rowOff>
    </xdr:from>
    <xdr:ext cx="1485900" cy="868680"/>
    <xdr:pic>
      <xdr:nvPicPr>
        <xdr:cNvPr id="60" name="Picture 59">
          <a:extLst>
            <a:ext uri="{FF2B5EF4-FFF2-40B4-BE49-F238E27FC236}">
              <a16:creationId xmlns:a16="http://schemas.microsoft.com/office/drawing/2014/main" id="{EF5D6541-D472-440E-BA44-8B829F93F41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17564101"/>
          <a:ext cx="1485900" cy="868680"/>
        </a:xfrm>
        <a:prstGeom prst="rect">
          <a:avLst/>
        </a:prstGeom>
        <a:noFill/>
        <a:ln>
          <a:noFill/>
        </a:ln>
      </xdr:spPr>
    </xdr:pic>
    <xdr:clientData/>
  </xdr:oneCellAnchor>
  <xdr:oneCellAnchor>
    <xdr:from>
      <xdr:col>4</xdr:col>
      <xdr:colOff>22861</xdr:colOff>
      <xdr:row>23</xdr:row>
      <xdr:rowOff>7621</xdr:rowOff>
    </xdr:from>
    <xdr:ext cx="1485900" cy="868680"/>
    <xdr:pic>
      <xdr:nvPicPr>
        <xdr:cNvPr id="61" name="Picture 60">
          <a:extLst>
            <a:ext uri="{FF2B5EF4-FFF2-40B4-BE49-F238E27FC236}">
              <a16:creationId xmlns:a16="http://schemas.microsoft.com/office/drawing/2014/main" id="{8C25DF97-0BFF-4E56-97A8-342E219A168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18455641"/>
          <a:ext cx="1485900" cy="868680"/>
        </a:xfrm>
        <a:prstGeom prst="rect">
          <a:avLst/>
        </a:prstGeom>
        <a:noFill/>
        <a:ln>
          <a:noFill/>
        </a:ln>
      </xdr:spPr>
    </xdr:pic>
    <xdr:clientData/>
  </xdr:oneCellAnchor>
  <xdr:oneCellAnchor>
    <xdr:from>
      <xdr:col>4</xdr:col>
      <xdr:colOff>22861</xdr:colOff>
      <xdr:row>25</xdr:row>
      <xdr:rowOff>7621</xdr:rowOff>
    </xdr:from>
    <xdr:ext cx="1485900" cy="868680"/>
    <xdr:pic>
      <xdr:nvPicPr>
        <xdr:cNvPr id="62" name="Picture 61">
          <a:extLst>
            <a:ext uri="{FF2B5EF4-FFF2-40B4-BE49-F238E27FC236}">
              <a16:creationId xmlns:a16="http://schemas.microsoft.com/office/drawing/2014/main" id="{9F25C1C6-53C6-4C8D-BC43-9F838FD48A3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0238721"/>
          <a:ext cx="1485900" cy="868680"/>
        </a:xfrm>
        <a:prstGeom prst="rect">
          <a:avLst/>
        </a:prstGeom>
        <a:noFill/>
        <a:ln>
          <a:noFill/>
        </a:ln>
      </xdr:spPr>
    </xdr:pic>
    <xdr:clientData/>
  </xdr:oneCellAnchor>
  <xdr:oneCellAnchor>
    <xdr:from>
      <xdr:col>4</xdr:col>
      <xdr:colOff>22861</xdr:colOff>
      <xdr:row>26</xdr:row>
      <xdr:rowOff>7621</xdr:rowOff>
    </xdr:from>
    <xdr:ext cx="1485900" cy="868680"/>
    <xdr:pic>
      <xdr:nvPicPr>
        <xdr:cNvPr id="63" name="Picture 62">
          <a:extLst>
            <a:ext uri="{FF2B5EF4-FFF2-40B4-BE49-F238E27FC236}">
              <a16:creationId xmlns:a16="http://schemas.microsoft.com/office/drawing/2014/main" id="{E66A1197-1ECD-4B7C-BE29-F2FB49673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1130261"/>
          <a:ext cx="1485900" cy="868680"/>
        </a:xfrm>
        <a:prstGeom prst="rect">
          <a:avLst/>
        </a:prstGeom>
        <a:noFill/>
        <a:ln>
          <a:noFill/>
        </a:ln>
      </xdr:spPr>
    </xdr:pic>
    <xdr:clientData/>
  </xdr:oneCellAnchor>
  <xdr:oneCellAnchor>
    <xdr:from>
      <xdr:col>4</xdr:col>
      <xdr:colOff>0</xdr:colOff>
      <xdr:row>27</xdr:row>
      <xdr:rowOff>0</xdr:rowOff>
    </xdr:from>
    <xdr:ext cx="1516380" cy="886460"/>
    <xdr:pic>
      <xdr:nvPicPr>
        <xdr:cNvPr id="64" name="Picture 63">
          <a:extLst>
            <a:ext uri="{FF2B5EF4-FFF2-40B4-BE49-F238E27FC236}">
              <a16:creationId xmlns:a16="http://schemas.microsoft.com/office/drawing/2014/main" id="{D068F028-CC08-4342-8CAB-659EA09571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22014180"/>
          <a:ext cx="1516380" cy="886460"/>
        </a:xfrm>
        <a:prstGeom prst="rect">
          <a:avLst/>
        </a:prstGeom>
        <a:noFill/>
        <a:ln>
          <a:noFill/>
        </a:ln>
      </xdr:spPr>
    </xdr:pic>
    <xdr:clientData/>
  </xdr:oneCellAnchor>
  <xdr:oneCellAnchor>
    <xdr:from>
      <xdr:col>4</xdr:col>
      <xdr:colOff>22861</xdr:colOff>
      <xdr:row>29</xdr:row>
      <xdr:rowOff>7621</xdr:rowOff>
    </xdr:from>
    <xdr:ext cx="1485900" cy="868680"/>
    <xdr:pic>
      <xdr:nvPicPr>
        <xdr:cNvPr id="65" name="Picture 64">
          <a:extLst>
            <a:ext uri="{FF2B5EF4-FFF2-40B4-BE49-F238E27FC236}">
              <a16:creationId xmlns:a16="http://schemas.microsoft.com/office/drawing/2014/main" id="{6D4E9E13-F58B-4664-B76F-244624A929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2913341"/>
          <a:ext cx="1485900" cy="868680"/>
        </a:xfrm>
        <a:prstGeom prst="rect">
          <a:avLst/>
        </a:prstGeom>
        <a:noFill/>
        <a:ln>
          <a:noFill/>
        </a:ln>
      </xdr:spPr>
    </xdr:pic>
    <xdr:clientData/>
  </xdr:oneCellAnchor>
  <xdr:oneCellAnchor>
    <xdr:from>
      <xdr:col>4</xdr:col>
      <xdr:colOff>22861</xdr:colOff>
      <xdr:row>30</xdr:row>
      <xdr:rowOff>7621</xdr:rowOff>
    </xdr:from>
    <xdr:ext cx="1485900" cy="868680"/>
    <xdr:pic>
      <xdr:nvPicPr>
        <xdr:cNvPr id="66" name="Picture 65">
          <a:extLst>
            <a:ext uri="{FF2B5EF4-FFF2-40B4-BE49-F238E27FC236}">
              <a16:creationId xmlns:a16="http://schemas.microsoft.com/office/drawing/2014/main" id="{5F7BD2D5-5A97-43D0-9173-E857789A528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3804881"/>
          <a:ext cx="1485900" cy="868680"/>
        </a:xfrm>
        <a:prstGeom prst="rect">
          <a:avLst/>
        </a:prstGeom>
        <a:noFill/>
        <a:ln>
          <a:noFill/>
        </a:ln>
      </xdr:spPr>
    </xdr:pic>
    <xdr:clientData/>
  </xdr:oneCellAnchor>
  <xdr:oneCellAnchor>
    <xdr:from>
      <xdr:col>4</xdr:col>
      <xdr:colOff>22861</xdr:colOff>
      <xdr:row>31</xdr:row>
      <xdr:rowOff>7621</xdr:rowOff>
    </xdr:from>
    <xdr:ext cx="1485900" cy="868680"/>
    <xdr:pic>
      <xdr:nvPicPr>
        <xdr:cNvPr id="67" name="Picture 66">
          <a:extLst>
            <a:ext uri="{FF2B5EF4-FFF2-40B4-BE49-F238E27FC236}">
              <a16:creationId xmlns:a16="http://schemas.microsoft.com/office/drawing/2014/main" id="{6694EC62-4497-47D0-8174-DDF5398BCF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4696421"/>
          <a:ext cx="1485900" cy="868680"/>
        </a:xfrm>
        <a:prstGeom prst="rect">
          <a:avLst/>
        </a:prstGeom>
        <a:noFill/>
        <a:ln>
          <a:noFill/>
        </a:ln>
      </xdr:spPr>
    </xdr:pic>
    <xdr:clientData/>
  </xdr:oneCellAnchor>
  <xdr:oneCellAnchor>
    <xdr:from>
      <xdr:col>4</xdr:col>
      <xdr:colOff>22861</xdr:colOff>
      <xdr:row>32</xdr:row>
      <xdr:rowOff>7621</xdr:rowOff>
    </xdr:from>
    <xdr:ext cx="1485900" cy="868680"/>
    <xdr:pic>
      <xdr:nvPicPr>
        <xdr:cNvPr id="68" name="Picture 67">
          <a:extLst>
            <a:ext uri="{FF2B5EF4-FFF2-40B4-BE49-F238E27FC236}">
              <a16:creationId xmlns:a16="http://schemas.microsoft.com/office/drawing/2014/main" id="{2EB5E833-1DB6-4727-9BC0-B60B2B91BB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5587961"/>
          <a:ext cx="1485900" cy="868680"/>
        </a:xfrm>
        <a:prstGeom prst="rect">
          <a:avLst/>
        </a:prstGeom>
        <a:noFill/>
        <a:ln>
          <a:noFill/>
        </a:ln>
      </xdr:spPr>
    </xdr:pic>
    <xdr:clientData/>
  </xdr:oneCellAnchor>
  <xdr:oneCellAnchor>
    <xdr:from>
      <xdr:col>4</xdr:col>
      <xdr:colOff>22861</xdr:colOff>
      <xdr:row>33</xdr:row>
      <xdr:rowOff>7621</xdr:rowOff>
    </xdr:from>
    <xdr:ext cx="1485900" cy="868680"/>
    <xdr:pic>
      <xdr:nvPicPr>
        <xdr:cNvPr id="69" name="Picture 68">
          <a:extLst>
            <a:ext uri="{FF2B5EF4-FFF2-40B4-BE49-F238E27FC236}">
              <a16:creationId xmlns:a16="http://schemas.microsoft.com/office/drawing/2014/main" id="{579D8919-9C2F-4603-8DB6-4B631BFB1F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26479501"/>
          <a:ext cx="1485900" cy="868680"/>
        </a:xfrm>
        <a:prstGeom prst="rect">
          <a:avLst/>
        </a:prstGeom>
        <a:noFill/>
        <a:ln>
          <a:noFill/>
        </a:ln>
      </xdr:spPr>
    </xdr:pic>
    <xdr:clientData/>
  </xdr:oneCellAnchor>
  <xdr:oneCellAnchor>
    <xdr:from>
      <xdr:col>4</xdr:col>
      <xdr:colOff>0</xdr:colOff>
      <xdr:row>36</xdr:row>
      <xdr:rowOff>0</xdr:rowOff>
    </xdr:from>
    <xdr:ext cx="1516380" cy="886460"/>
    <xdr:pic>
      <xdr:nvPicPr>
        <xdr:cNvPr id="70" name="Picture 69">
          <a:extLst>
            <a:ext uri="{FF2B5EF4-FFF2-40B4-BE49-F238E27FC236}">
              <a16:creationId xmlns:a16="http://schemas.microsoft.com/office/drawing/2014/main" id="{A687D041-C56F-462F-8B47-B874125EB9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0" y="29146500"/>
          <a:ext cx="1516380" cy="886460"/>
        </a:xfrm>
        <a:prstGeom prst="rect">
          <a:avLst/>
        </a:prstGeom>
        <a:noFill/>
        <a:ln>
          <a:noFill/>
        </a:ln>
      </xdr:spPr>
    </xdr:pic>
    <xdr:clientData/>
  </xdr:oneCellAnchor>
  <xdr:oneCellAnchor>
    <xdr:from>
      <xdr:col>4</xdr:col>
      <xdr:colOff>22861</xdr:colOff>
      <xdr:row>37</xdr:row>
      <xdr:rowOff>15241</xdr:rowOff>
    </xdr:from>
    <xdr:ext cx="1485900" cy="868680"/>
    <xdr:pic>
      <xdr:nvPicPr>
        <xdr:cNvPr id="71" name="Picture 70">
          <a:extLst>
            <a:ext uri="{FF2B5EF4-FFF2-40B4-BE49-F238E27FC236}">
              <a16:creationId xmlns:a16="http://schemas.microsoft.com/office/drawing/2014/main" id="{F0F844C5-7C6C-42B0-9681-21B2C79DC7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0053281"/>
          <a:ext cx="1485900" cy="868680"/>
        </a:xfrm>
        <a:prstGeom prst="rect">
          <a:avLst/>
        </a:prstGeom>
        <a:noFill/>
        <a:ln>
          <a:noFill/>
        </a:ln>
      </xdr:spPr>
    </xdr:pic>
    <xdr:clientData/>
  </xdr:oneCellAnchor>
  <xdr:oneCellAnchor>
    <xdr:from>
      <xdr:col>4</xdr:col>
      <xdr:colOff>22861</xdr:colOff>
      <xdr:row>38</xdr:row>
      <xdr:rowOff>15241</xdr:rowOff>
    </xdr:from>
    <xdr:ext cx="1485900" cy="868680"/>
    <xdr:pic>
      <xdr:nvPicPr>
        <xdr:cNvPr id="72" name="Picture 71">
          <a:extLst>
            <a:ext uri="{FF2B5EF4-FFF2-40B4-BE49-F238E27FC236}">
              <a16:creationId xmlns:a16="http://schemas.microsoft.com/office/drawing/2014/main" id="{81CDD276-A54E-4783-90B2-2EA4C920C12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0944821"/>
          <a:ext cx="1485900" cy="868680"/>
        </a:xfrm>
        <a:prstGeom prst="rect">
          <a:avLst/>
        </a:prstGeom>
        <a:noFill/>
        <a:ln>
          <a:noFill/>
        </a:ln>
      </xdr:spPr>
    </xdr:pic>
    <xdr:clientData/>
  </xdr:oneCellAnchor>
  <xdr:oneCellAnchor>
    <xdr:from>
      <xdr:col>4</xdr:col>
      <xdr:colOff>22861</xdr:colOff>
      <xdr:row>42</xdr:row>
      <xdr:rowOff>15241</xdr:rowOff>
    </xdr:from>
    <xdr:ext cx="1485900" cy="868680"/>
    <xdr:pic>
      <xdr:nvPicPr>
        <xdr:cNvPr id="73" name="Picture 72">
          <a:extLst>
            <a:ext uri="{FF2B5EF4-FFF2-40B4-BE49-F238E27FC236}">
              <a16:creationId xmlns:a16="http://schemas.microsoft.com/office/drawing/2014/main" id="{B6C71359-156C-46AE-9C23-769578CCC2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4510981"/>
          <a:ext cx="1485900" cy="868680"/>
        </a:xfrm>
        <a:prstGeom prst="rect">
          <a:avLst/>
        </a:prstGeom>
        <a:noFill/>
        <a:ln>
          <a:noFill/>
        </a:ln>
      </xdr:spPr>
    </xdr:pic>
    <xdr:clientData/>
  </xdr:oneCellAnchor>
  <xdr:oneCellAnchor>
    <xdr:from>
      <xdr:col>4</xdr:col>
      <xdr:colOff>22861</xdr:colOff>
      <xdr:row>41</xdr:row>
      <xdr:rowOff>15241</xdr:rowOff>
    </xdr:from>
    <xdr:ext cx="1485900" cy="868680"/>
    <xdr:pic>
      <xdr:nvPicPr>
        <xdr:cNvPr id="74" name="Picture 73">
          <a:extLst>
            <a:ext uri="{FF2B5EF4-FFF2-40B4-BE49-F238E27FC236}">
              <a16:creationId xmlns:a16="http://schemas.microsoft.com/office/drawing/2014/main" id="{AF67EE81-515C-4EAD-A743-0E21B2B94C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3619441"/>
          <a:ext cx="1485900" cy="868680"/>
        </a:xfrm>
        <a:prstGeom prst="rect">
          <a:avLst/>
        </a:prstGeom>
        <a:noFill/>
        <a:ln>
          <a:noFill/>
        </a:ln>
      </xdr:spPr>
    </xdr:pic>
    <xdr:clientData/>
  </xdr:oneCellAnchor>
  <xdr:oneCellAnchor>
    <xdr:from>
      <xdr:col>4</xdr:col>
      <xdr:colOff>22861</xdr:colOff>
      <xdr:row>40</xdr:row>
      <xdr:rowOff>15241</xdr:rowOff>
    </xdr:from>
    <xdr:ext cx="1485900" cy="868680"/>
    <xdr:pic>
      <xdr:nvPicPr>
        <xdr:cNvPr id="75" name="Picture 74">
          <a:extLst>
            <a:ext uri="{FF2B5EF4-FFF2-40B4-BE49-F238E27FC236}">
              <a16:creationId xmlns:a16="http://schemas.microsoft.com/office/drawing/2014/main" id="{F4F5E0BE-F76C-4FB4-A162-6B2D68D9F1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2727901"/>
          <a:ext cx="1485900" cy="868680"/>
        </a:xfrm>
        <a:prstGeom prst="rect">
          <a:avLst/>
        </a:prstGeom>
        <a:noFill/>
        <a:ln>
          <a:noFill/>
        </a:ln>
      </xdr:spPr>
    </xdr:pic>
    <xdr:clientData/>
  </xdr:oneCellAnchor>
  <xdr:oneCellAnchor>
    <xdr:from>
      <xdr:col>4</xdr:col>
      <xdr:colOff>22861</xdr:colOff>
      <xdr:row>39</xdr:row>
      <xdr:rowOff>15241</xdr:rowOff>
    </xdr:from>
    <xdr:ext cx="1485900" cy="868680"/>
    <xdr:pic>
      <xdr:nvPicPr>
        <xdr:cNvPr id="76" name="Picture 75">
          <a:extLst>
            <a:ext uri="{FF2B5EF4-FFF2-40B4-BE49-F238E27FC236}">
              <a16:creationId xmlns:a16="http://schemas.microsoft.com/office/drawing/2014/main" id="{8FB4AA9D-110E-4425-8912-1DD00F84609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1836361"/>
          <a:ext cx="1485900" cy="868680"/>
        </a:xfrm>
        <a:prstGeom prst="rect">
          <a:avLst/>
        </a:prstGeom>
        <a:noFill/>
        <a:ln>
          <a:noFill/>
        </a:ln>
      </xdr:spPr>
    </xdr:pic>
    <xdr:clientData/>
  </xdr:oneCellAnchor>
  <xdr:oneCellAnchor>
    <xdr:from>
      <xdr:col>4</xdr:col>
      <xdr:colOff>22861</xdr:colOff>
      <xdr:row>43</xdr:row>
      <xdr:rowOff>15241</xdr:rowOff>
    </xdr:from>
    <xdr:ext cx="1485900" cy="868680"/>
    <xdr:pic>
      <xdr:nvPicPr>
        <xdr:cNvPr id="77" name="Picture 76">
          <a:extLst>
            <a:ext uri="{FF2B5EF4-FFF2-40B4-BE49-F238E27FC236}">
              <a16:creationId xmlns:a16="http://schemas.microsoft.com/office/drawing/2014/main" id="{0726F92C-1BF1-4DAA-BF16-7C3E4EF6CD6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1" y="35402521"/>
          <a:ext cx="1485900" cy="868680"/>
        </a:xfrm>
        <a:prstGeom prst="rect">
          <a:avLst/>
        </a:prstGeom>
        <a:noFill/>
        <a:ln>
          <a:noFill/>
        </a:ln>
      </xdr:spPr>
    </xdr:pic>
    <xdr:clientData/>
  </xdr:oneCellAnchor>
  <xdr:twoCellAnchor>
    <xdr:from>
      <xdr:col>4</xdr:col>
      <xdr:colOff>1</xdr:colOff>
      <xdr:row>18</xdr:row>
      <xdr:rowOff>0</xdr:rowOff>
    </xdr:from>
    <xdr:to>
      <xdr:col>5</xdr:col>
      <xdr:colOff>1</xdr:colOff>
      <xdr:row>19</xdr:row>
      <xdr:rowOff>0</xdr:rowOff>
    </xdr:to>
    <xdr:pic>
      <xdr:nvPicPr>
        <xdr:cNvPr id="78" name="Picture 3">
          <a:extLst>
            <a:ext uri="{FF2B5EF4-FFF2-40B4-BE49-F238E27FC236}">
              <a16:creationId xmlns:a16="http://schemas.microsoft.com/office/drawing/2014/main" id="{9C97ADED-B7D9-426A-9C51-15CD79F1141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001001" y="13990320"/>
          <a:ext cx="157734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22860</xdr:colOff>
      <xdr:row>3</xdr:row>
      <xdr:rowOff>22860</xdr:rowOff>
    </xdr:from>
    <xdr:to>
      <xdr:col>6</xdr:col>
      <xdr:colOff>1475105</xdr:colOff>
      <xdr:row>3</xdr:row>
      <xdr:rowOff>882015</xdr:rowOff>
    </xdr:to>
    <xdr:pic>
      <xdr:nvPicPr>
        <xdr:cNvPr id="79" name="Picture 78">
          <a:extLst>
            <a:ext uri="{FF2B5EF4-FFF2-40B4-BE49-F238E27FC236}">
              <a16:creationId xmlns:a16="http://schemas.microsoft.com/office/drawing/2014/main" id="{66E61737-0814-4533-9E27-8A2DC09BBF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8540" y="571500"/>
          <a:ext cx="1452245" cy="859155"/>
        </a:xfrm>
        <a:prstGeom prst="rect">
          <a:avLst/>
        </a:prstGeom>
        <a:noFill/>
        <a:ln>
          <a:noFill/>
        </a:ln>
      </xdr:spPr>
    </xdr:pic>
    <xdr:clientData/>
  </xdr:twoCellAnchor>
  <xdr:oneCellAnchor>
    <xdr:from>
      <xdr:col>6</xdr:col>
      <xdr:colOff>22860</xdr:colOff>
      <xdr:row>36</xdr:row>
      <xdr:rowOff>22860</xdr:rowOff>
    </xdr:from>
    <xdr:ext cx="1471295" cy="844550"/>
    <xdr:pic>
      <xdr:nvPicPr>
        <xdr:cNvPr id="80" name="Picture 79">
          <a:extLst>
            <a:ext uri="{FF2B5EF4-FFF2-40B4-BE49-F238E27FC236}">
              <a16:creationId xmlns:a16="http://schemas.microsoft.com/office/drawing/2014/main" id="{26F3039D-70E1-425E-BEC6-7394C5C93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8540" y="29169360"/>
          <a:ext cx="1471295" cy="844550"/>
        </a:xfrm>
        <a:prstGeom prst="rect">
          <a:avLst/>
        </a:prstGeom>
        <a:noFill/>
        <a:ln>
          <a:noFill/>
        </a:ln>
      </xdr:spPr>
    </xdr:pic>
    <xdr:clientData/>
  </xdr:oneCellAnchor>
  <xdr:oneCellAnchor>
    <xdr:from>
      <xdr:col>6</xdr:col>
      <xdr:colOff>0</xdr:colOff>
      <xdr:row>16</xdr:row>
      <xdr:rowOff>0</xdr:rowOff>
    </xdr:from>
    <xdr:ext cx="1516380" cy="886460"/>
    <xdr:pic>
      <xdr:nvPicPr>
        <xdr:cNvPr id="81" name="Picture 80">
          <a:extLst>
            <a:ext uri="{FF2B5EF4-FFF2-40B4-BE49-F238E27FC236}">
              <a16:creationId xmlns:a16="http://schemas.microsoft.com/office/drawing/2014/main" id="{150E2347-8564-4550-83AF-686195DBA9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55680" y="12207240"/>
          <a:ext cx="1516380" cy="886460"/>
        </a:xfrm>
        <a:prstGeom prst="rect">
          <a:avLst/>
        </a:prstGeom>
        <a:noFill/>
        <a:ln>
          <a:noFill/>
        </a:ln>
      </xdr:spPr>
    </xdr:pic>
    <xdr:clientData/>
  </xdr:oneCellAnchor>
  <xdr:oneCellAnchor>
    <xdr:from>
      <xdr:col>6</xdr:col>
      <xdr:colOff>0</xdr:colOff>
      <xdr:row>9</xdr:row>
      <xdr:rowOff>0</xdr:rowOff>
    </xdr:from>
    <xdr:ext cx="1516380" cy="886460"/>
    <xdr:pic>
      <xdr:nvPicPr>
        <xdr:cNvPr id="82" name="Picture 81">
          <a:extLst>
            <a:ext uri="{FF2B5EF4-FFF2-40B4-BE49-F238E27FC236}">
              <a16:creationId xmlns:a16="http://schemas.microsoft.com/office/drawing/2014/main" id="{60025E51-263A-4706-B2E5-976887DFA7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55680" y="5966460"/>
          <a:ext cx="1516380" cy="886460"/>
        </a:xfrm>
        <a:prstGeom prst="rect">
          <a:avLst/>
        </a:prstGeom>
        <a:noFill/>
        <a:ln>
          <a:noFill/>
        </a:ln>
      </xdr:spPr>
    </xdr:pic>
    <xdr:clientData/>
  </xdr:oneCellAnchor>
  <xdr:oneCellAnchor>
    <xdr:from>
      <xdr:col>4</xdr:col>
      <xdr:colOff>53340</xdr:colOff>
      <xdr:row>4</xdr:row>
      <xdr:rowOff>60960</xdr:rowOff>
    </xdr:from>
    <xdr:ext cx="1470660" cy="868679"/>
    <xdr:pic>
      <xdr:nvPicPr>
        <xdr:cNvPr id="83" name="Picture 82">
          <a:extLst>
            <a:ext uri="{FF2B5EF4-FFF2-40B4-BE49-F238E27FC236}">
              <a16:creationId xmlns:a16="http://schemas.microsoft.com/office/drawing/2014/main" id="{98E593A6-2E97-47E0-900B-ADAF6879EDD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54340" y="1501140"/>
          <a:ext cx="1470660" cy="868679"/>
        </a:xfrm>
        <a:prstGeom prst="rect">
          <a:avLst/>
        </a:prstGeom>
        <a:noFill/>
        <a:ln>
          <a:noFill/>
        </a:ln>
      </xdr:spPr>
    </xdr:pic>
    <xdr:clientData/>
  </xdr:oneCellAnchor>
  <xdr:oneCellAnchor>
    <xdr:from>
      <xdr:col>4</xdr:col>
      <xdr:colOff>83820</xdr:colOff>
      <xdr:row>11</xdr:row>
      <xdr:rowOff>7620</xdr:rowOff>
    </xdr:from>
    <xdr:ext cx="1470660" cy="868679"/>
    <xdr:pic>
      <xdr:nvPicPr>
        <xdr:cNvPr id="84" name="Picture 83">
          <a:extLst>
            <a:ext uri="{FF2B5EF4-FFF2-40B4-BE49-F238E27FC236}">
              <a16:creationId xmlns:a16="http://schemas.microsoft.com/office/drawing/2014/main" id="{99EB7BCB-3EAA-4ABB-9490-AF6C82F4D25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84820" y="7757160"/>
          <a:ext cx="1470660" cy="868679"/>
        </a:xfrm>
        <a:prstGeom prst="rect">
          <a:avLst/>
        </a:prstGeom>
        <a:noFill/>
        <a:ln>
          <a:noFill/>
        </a:ln>
      </xdr:spPr>
    </xdr:pic>
    <xdr:clientData/>
  </xdr:oneCellAnchor>
  <xdr:twoCellAnchor editAs="oneCell">
    <xdr:from>
      <xdr:col>2</xdr:col>
      <xdr:colOff>106680</xdr:colOff>
      <xdr:row>27</xdr:row>
      <xdr:rowOff>22860</xdr:rowOff>
    </xdr:from>
    <xdr:to>
      <xdr:col>2</xdr:col>
      <xdr:colOff>1607820</xdr:colOff>
      <xdr:row>27</xdr:row>
      <xdr:rowOff>879475</xdr:rowOff>
    </xdr:to>
    <xdr:pic>
      <xdr:nvPicPr>
        <xdr:cNvPr id="87" name="Picture 86">
          <a:extLst>
            <a:ext uri="{FF2B5EF4-FFF2-40B4-BE49-F238E27FC236}">
              <a16:creationId xmlns:a16="http://schemas.microsoft.com/office/drawing/2014/main" id="{1C83951A-02E4-4DEE-BF57-5AD306F1B92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488180" y="22037040"/>
          <a:ext cx="1501140" cy="856615"/>
        </a:xfrm>
        <a:prstGeom prst="rect">
          <a:avLst/>
        </a:prstGeom>
        <a:noFill/>
        <a:ln>
          <a:noFill/>
        </a:ln>
      </xdr:spPr>
    </xdr:pic>
    <xdr:clientData/>
  </xdr:twoCellAnchor>
  <xdr:oneCellAnchor>
    <xdr:from>
      <xdr:col>2</xdr:col>
      <xdr:colOff>68580</xdr:colOff>
      <xdr:row>36</xdr:row>
      <xdr:rowOff>0</xdr:rowOff>
    </xdr:from>
    <xdr:ext cx="1516380" cy="886460"/>
    <xdr:pic>
      <xdr:nvPicPr>
        <xdr:cNvPr id="85" name="Picture 84">
          <a:extLst>
            <a:ext uri="{FF2B5EF4-FFF2-40B4-BE49-F238E27FC236}">
              <a16:creationId xmlns:a16="http://schemas.microsoft.com/office/drawing/2014/main" id="{15737AFC-3DBD-4D1A-AD66-782FA8DD29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50080" y="30038040"/>
          <a:ext cx="1516380" cy="886460"/>
        </a:xfrm>
        <a:prstGeom prst="rect">
          <a:avLst/>
        </a:prstGeom>
        <a:noFill/>
        <a:ln>
          <a:noFill/>
        </a:ln>
      </xdr:spPr>
    </xdr:pic>
    <xdr:clientData/>
  </xdr:oneCellAnchor>
  <xdr:twoCellAnchor editAs="oneCell">
    <xdr:from>
      <xdr:col>2</xdr:col>
      <xdr:colOff>144780</xdr:colOff>
      <xdr:row>5</xdr:row>
      <xdr:rowOff>15240</xdr:rowOff>
    </xdr:from>
    <xdr:to>
      <xdr:col>2</xdr:col>
      <xdr:colOff>1619250</xdr:colOff>
      <xdr:row>6</xdr:row>
      <xdr:rowOff>15875</xdr:rowOff>
    </xdr:to>
    <xdr:pic>
      <xdr:nvPicPr>
        <xdr:cNvPr id="88" name="Picture 87">
          <a:extLst>
            <a:ext uri="{FF2B5EF4-FFF2-40B4-BE49-F238E27FC236}">
              <a16:creationId xmlns:a16="http://schemas.microsoft.com/office/drawing/2014/main" id="{25F378BD-5F21-4671-A391-E574F77319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6280" y="2415540"/>
          <a:ext cx="1474470" cy="892175"/>
        </a:xfrm>
        <a:prstGeom prst="rect">
          <a:avLst/>
        </a:prstGeom>
        <a:noFill/>
        <a:ln>
          <a:noFill/>
        </a:ln>
      </xdr:spPr>
    </xdr:pic>
    <xdr:clientData/>
  </xdr:twoCellAnchor>
  <xdr:oneCellAnchor>
    <xdr:from>
      <xdr:col>2</xdr:col>
      <xdr:colOff>76200</xdr:colOff>
      <xdr:row>12</xdr:row>
      <xdr:rowOff>15240</xdr:rowOff>
    </xdr:from>
    <xdr:ext cx="1516380" cy="886460"/>
    <xdr:pic>
      <xdr:nvPicPr>
        <xdr:cNvPr id="89" name="Picture 88">
          <a:extLst>
            <a:ext uri="{FF2B5EF4-FFF2-40B4-BE49-F238E27FC236}">
              <a16:creationId xmlns:a16="http://schemas.microsoft.com/office/drawing/2014/main" id="{79D4439A-C5B4-4690-B884-A7D672B58A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57700" y="8656320"/>
          <a:ext cx="1516380" cy="886460"/>
        </a:xfrm>
        <a:prstGeom prst="rect">
          <a:avLst/>
        </a:prstGeom>
        <a:noFill/>
        <a:ln>
          <a:noFill/>
        </a:ln>
      </xdr:spPr>
    </xdr:pic>
    <xdr:clientData/>
  </xdr:oneCellAnchor>
  <xdr:oneCellAnchor>
    <xdr:from>
      <xdr:col>2</xdr:col>
      <xdr:colOff>106680</xdr:colOff>
      <xdr:row>13</xdr:row>
      <xdr:rowOff>22860</xdr:rowOff>
    </xdr:from>
    <xdr:ext cx="1501140" cy="856615"/>
    <xdr:pic>
      <xdr:nvPicPr>
        <xdr:cNvPr id="90" name="Picture 89">
          <a:extLst>
            <a:ext uri="{FF2B5EF4-FFF2-40B4-BE49-F238E27FC236}">
              <a16:creationId xmlns:a16="http://schemas.microsoft.com/office/drawing/2014/main" id="{06DD900B-EBEC-4DCA-8AA4-A364B4A63AC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488180" y="22037040"/>
          <a:ext cx="1501140" cy="856615"/>
        </a:xfrm>
        <a:prstGeom prst="rect">
          <a:avLst/>
        </a:prstGeom>
        <a:noFill/>
        <a:ln>
          <a:noFill/>
        </a:ln>
      </xdr:spPr>
    </xdr:pic>
    <xdr:clientData/>
  </xdr:oneCellAnchor>
  <xdr:oneCellAnchor>
    <xdr:from>
      <xdr:col>2</xdr:col>
      <xdr:colOff>106680</xdr:colOff>
      <xdr:row>15</xdr:row>
      <xdr:rowOff>22860</xdr:rowOff>
    </xdr:from>
    <xdr:ext cx="1501140" cy="856615"/>
    <xdr:pic>
      <xdr:nvPicPr>
        <xdr:cNvPr id="92" name="Picture 91">
          <a:extLst>
            <a:ext uri="{FF2B5EF4-FFF2-40B4-BE49-F238E27FC236}">
              <a16:creationId xmlns:a16="http://schemas.microsoft.com/office/drawing/2014/main" id="{C63FCA9C-44B6-4898-85D0-5C1A49F62E3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488180" y="9555480"/>
          <a:ext cx="1501140" cy="856615"/>
        </a:xfrm>
        <a:prstGeom prst="rect">
          <a:avLst/>
        </a:prstGeom>
        <a:noFill/>
        <a:ln>
          <a:noFill/>
        </a:ln>
      </xdr:spPr>
    </xdr:pic>
    <xdr:clientData/>
  </xdr:oneCellAnchor>
  <xdr:twoCellAnchor editAs="oneCell">
    <xdr:from>
      <xdr:col>2</xdr:col>
      <xdr:colOff>121920</xdr:colOff>
      <xdr:row>10</xdr:row>
      <xdr:rowOff>53340</xdr:rowOff>
    </xdr:from>
    <xdr:to>
      <xdr:col>2</xdr:col>
      <xdr:colOff>1564640</xdr:colOff>
      <xdr:row>11</xdr:row>
      <xdr:rowOff>6350</xdr:rowOff>
    </xdr:to>
    <xdr:pic>
      <xdr:nvPicPr>
        <xdr:cNvPr id="93" name="Picture 92">
          <a:extLst>
            <a:ext uri="{FF2B5EF4-FFF2-40B4-BE49-F238E27FC236}">
              <a16:creationId xmlns:a16="http://schemas.microsoft.com/office/drawing/2014/main" id="{07BA33B0-E60B-4388-8395-F8768AA60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3420" y="6911340"/>
          <a:ext cx="1442720" cy="844550"/>
        </a:xfrm>
        <a:prstGeom prst="rect">
          <a:avLst/>
        </a:prstGeom>
        <a:noFill/>
        <a:ln>
          <a:noFill/>
        </a:ln>
      </xdr:spPr>
    </xdr:pic>
    <xdr:clientData/>
  </xdr:twoCellAnchor>
  <xdr:oneCellAnchor>
    <xdr:from>
      <xdr:col>2</xdr:col>
      <xdr:colOff>106680</xdr:colOff>
      <xdr:row>28</xdr:row>
      <xdr:rowOff>30480</xdr:rowOff>
    </xdr:from>
    <xdr:ext cx="1485900" cy="868680"/>
    <xdr:pic>
      <xdr:nvPicPr>
        <xdr:cNvPr id="94" name="Picture 93">
          <a:extLst>
            <a:ext uri="{FF2B5EF4-FFF2-40B4-BE49-F238E27FC236}">
              <a16:creationId xmlns:a16="http://schemas.microsoft.com/office/drawing/2014/main" id="{03D8B67E-0B47-4587-9CBB-81A65F7669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88180" y="22936200"/>
          <a:ext cx="1485900" cy="868680"/>
        </a:xfrm>
        <a:prstGeom prst="rect">
          <a:avLst/>
        </a:prstGeom>
        <a:noFill/>
        <a:ln>
          <a:noFill/>
        </a:ln>
      </xdr:spPr>
    </xdr:pic>
    <xdr:clientData/>
  </xdr:oneCellAnchor>
  <xdr:oneCellAnchor>
    <xdr:from>
      <xdr:col>4</xdr:col>
      <xdr:colOff>45720</xdr:colOff>
      <xdr:row>28</xdr:row>
      <xdr:rowOff>30480</xdr:rowOff>
    </xdr:from>
    <xdr:ext cx="1485900" cy="868680"/>
    <xdr:pic>
      <xdr:nvPicPr>
        <xdr:cNvPr id="95" name="Picture 94">
          <a:extLst>
            <a:ext uri="{FF2B5EF4-FFF2-40B4-BE49-F238E27FC236}">
              <a16:creationId xmlns:a16="http://schemas.microsoft.com/office/drawing/2014/main" id="{86A333F1-48DE-4E9F-A581-A4825A26361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09560" y="22936200"/>
          <a:ext cx="1485900" cy="86868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22860</xdr:colOff>
      <xdr:row>49</xdr:row>
      <xdr:rowOff>22860</xdr:rowOff>
    </xdr:from>
    <xdr:to>
      <xdr:col>2</xdr:col>
      <xdr:colOff>383540</xdr:colOff>
      <xdr:row>49</xdr:row>
      <xdr:rowOff>867410</xdr:rowOff>
    </xdr:to>
    <xdr:pic>
      <xdr:nvPicPr>
        <xdr:cNvPr id="6" name="Picture 5">
          <a:extLst>
            <a:ext uri="{FF2B5EF4-FFF2-40B4-BE49-F238E27FC236}">
              <a16:creationId xmlns:a16="http://schemas.microsoft.com/office/drawing/2014/main" id="{56D3E769-121C-4C24-B50C-93DD3B4C2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0" y="7772400"/>
          <a:ext cx="1442720" cy="844550"/>
        </a:xfrm>
        <a:prstGeom prst="rect">
          <a:avLst/>
        </a:prstGeom>
        <a:noFill/>
        <a:ln>
          <a:noFill/>
        </a:ln>
      </xdr:spPr>
    </xdr:pic>
    <xdr:clientData/>
  </xdr:twoCellAnchor>
  <xdr:oneCellAnchor>
    <xdr:from>
      <xdr:col>3</xdr:col>
      <xdr:colOff>83820</xdr:colOff>
      <xdr:row>49</xdr:row>
      <xdr:rowOff>7620</xdr:rowOff>
    </xdr:from>
    <xdr:ext cx="1470660" cy="868679"/>
    <xdr:pic>
      <xdr:nvPicPr>
        <xdr:cNvPr id="8" name="Picture 7">
          <a:extLst>
            <a:ext uri="{FF2B5EF4-FFF2-40B4-BE49-F238E27FC236}">
              <a16:creationId xmlns:a16="http://schemas.microsoft.com/office/drawing/2014/main" id="{043F90B0-DDE4-4531-9606-8137F1B79C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7660" y="7757160"/>
          <a:ext cx="1470660" cy="868679"/>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3</xdr:col>
      <xdr:colOff>0</xdr:colOff>
      <xdr:row>49</xdr:row>
      <xdr:rowOff>0</xdr:rowOff>
    </xdr:from>
    <xdr:ext cx="1516380" cy="886460"/>
    <xdr:pic>
      <xdr:nvPicPr>
        <xdr:cNvPr id="2" name="Picture 1">
          <a:extLst>
            <a:ext uri="{FF2B5EF4-FFF2-40B4-BE49-F238E27FC236}">
              <a16:creationId xmlns:a16="http://schemas.microsoft.com/office/drawing/2014/main" id="{2EF0A9F7-1236-42C1-B82C-1CC33486CA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8641080"/>
          <a:ext cx="1516380" cy="886460"/>
        </a:xfrm>
        <a:prstGeom prst="rect">
          <a:avLst/>
        </a:prstGeom>
        <a:noFill/>
        <a:ln>
          <a:noFill/>
        </a:ln>
      </xdr:spPr>
    </xdr:pic>
    <xdr:clientData/>
  </xdr:oneCellAnchor>
  <xdr:oneCellAnchor>
    <xdr:from>
      <xdr:col>1</xdr:col>
      <xdr:colOff>76200</xdr:colOff>
      <xdr:row>49</xdr:row>
      <xdr:rowOff>15240</xdr:rowOff>
    </xdr:from>
    <xdr:ext cx="1516380" cy="886460"/>
    <xdr:pic>
      <xdr:nvPicPr>
        <xdr:cNvPr id="3" name="Picture 2">
          <a:extLst>
            <a:ext uri="{FF2B5EF4-FFF2-40B4-BE49-F238E27FC236}">
              <a16:creationId xmlns:a16="http://schemas.microsoft.com/office/drawing/2014/main" id="{4EB78A4E-0177-4C07-B1AA-2856A4CFB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8656320"/>
          <a:ext cx="1516380" cy="88646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0</xdr:colOff>
      <xdr:row>49</xdr:row>
      <xdr:rowOff>0</xdr:rowOff>
    </xdr:from>
    <xdr:ext cx="1516380" cy="886460"/>
    <xdr:pic>
      <xdr:nvPicPr>
        <xdr:cNvPr id="2" name="Picture 1">
          <a:extLst>
            <a:ext uri="{FF2B5EF4-FFF2-40B4-BE49-F238E27FC236}">
              <a16:creationId xmlns:a16="http://schemas.microsoft.com/office/drawing/2014/main" id="{E6C469C8-8CB7-450E-83F2-82A530ECC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9532620"/>
          <a:ext cx="1516380" cy="886460"/>
        </a:xfrm>
        <a:prstGeom prst="rect">
          <a:avLst/>
        </a:prstGeom>
        <a:noFill/>
        <a:ln>
          <a:noFill/>
        </a:ln>
      </xdr:spPr>
    </xdr:pic>
    <xdr:clientData/>
  </xdr:oneCellAnchor>
  <xdr:oneCellAnchor>
    <xdr:from>
      <xdr:col>1</xdr:col>
      <xdr:colOff>7620</xdr:colOff>
      <xdr:row>49</xdr:row>
      <xdr:rowOff>129540</xdr:rowOff>
    </xdr:from>
    <xdr:ext cx="1501140" cy="856615"/>
    <xdr:pic>
      <xdr:nvPicPr>
        <xdr:cNvPr id="4" name="Picture 3">
          <a:extLst>
            <a:ext uri="{FF2B5EF4-FFF2-40B4-BE49-F238E27FC236}">
              <a16:creationId xmlns:a16="http://schemas.microsoft.com/office/drawing/2014/main" id="{621BA280-2167-40DA-8E02-24E80BBC6C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3960" y="9852660"/>
          <a:ext cx="1501140" cy="856615"/>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91440</xdr:colOff>
      <xdr:row>49</xdr:row>
      <xdr:rowOff>0</xdr:rowOff>
    </xdr:from>
    <xdr:ext cx="1516380" cy="886460"/>
    <xdr:pic>
      <xdr:nvPicPr>
        <xdr:cNvPr id="2" name="Picture 1">
          <a:extLst>
            <a:ext uri="{FF2B5EF4-FFF2-40B4-BE49-F238E27FC236}">
              <a16:creationId xmlns:a16="http://schemas.microsoft.com/office/drawing/2014/main" id="{4402D64A-0C20-4D7B-916F-1B238F3A3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 y="10424160"/>
          <a:ext cx="1516380" cy="886460"/>
        </a:xfrm>
        <a:prstGeom prst="rect">
          <a:avLst/>
        </a:prstGeom>
        <a:noFill/>
        <a:ln>
          <a:noFill/>
        </a:ln>
      </xdr:spPr>
    </xdr:pic>
    <xdr:clientData/>
  </xdr:oneCellAnchor>
  <xdr:oneCellAnchor>
    <xdr:from>
      <xdr:col>3</xdr:col>
      <xdr:colOff>0</xdr:colOff>
      <xdr:row>49</xdr:row>
      <xdr:rowOff>0</xdr:rowOff>
    </xdr:from>
    <xdr:ext cx="1516380" cy="886460"/>
    <xdr:pic>
      <xdr:nvPicPr>
        <xdr:cNvPr id="3" name="Picture 2">
          <a:extLst>
            <a:ext uri="{FF2B5EF4-FFF2-40B4-BE49-F238E27FC236}">
              <a16:creationId xmlns:a16="http://schemas.microsoft.com/office/drawing/2014/main" id="{CDECCBA8-3A79-477D-ACAD-FCF88D0DD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10424160"/>
          <a:ext cx="1516380" cy="88646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3</xdr:col>
      <xdr:colOff>0</xdr:colOff>
      <xdr:row>49</xdr:row>
      <xdr:rowOff>0</xdr:rowOff>
    </xdr:from>
    <xdr:ext cx="1516380" cy="886460"/>
    <xdr:pic>
      <xdr:nvPicPr>
        <xdr:cNvPr id="2" name="Picture 1">
          <a:extLst>
            <a:ext uri="{FF2B5EF4-FFF2-40B4-BE49-F238E27FC236}">
              <a16:creationId xmlns:a16="http://schemas.microsoft.com/office/drawing/2014/main" id="{DADFCB3E-3FB6-4AE7-9BC7-8A44179C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11315700"/>
          <a:ext cx="1516380" cy="886460"/>
        </a:xfrm>
        <a:prstGeom prst="rect">
          <a:avLst/>
        </a:prstGeom>
        <a:noFill/>
        <a:ln>
          <a:noFill/>
        </a:ln>
      </xdr:spPr>
    </xdr:pic>
    <xdr:clientData/>
  </xdr:oneCellAnchor>
  <xdr:oneCellAnchor>
    <xdr:from>
      <xdr:col>1</xdr:col>
      <xdr:colOff>106680</xdr:colOff>
      <xdr:row>49</xdr:row>
      <xdr:rowOff>22860</xdr:rowOff>
    </xdr:from>
    <xdr:ext cx="1501140" cy="856615"/>
    <xdr:pic>
      <xdr:nvPicPr>
        <xdr:cNvPr id="3" name="Picture 2">
          <a:extLst>
            <a:ext uri="{FF2B5EF4-FFF2-40B4-BE49-F238E27FC236}">
              <a16:creationId xmlns:a16="http://schemas.microsoft.com/office/drawing/2014/main" id="{76254FFE-3E69-4239-9DA1-C568297144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8180" y="11338560"/>
          <a:ext cx="1501140" cy="856615"/>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94</xdr:row>
      <xdr:rowOff>0</xdr:rowOff>
    </xdr:from>
    <xdr:ext cx="1516380" cy="886460"/>
    <xdr:pic>
      <xdr:nvPicPr>
        <xdr:cNvPr id="2" name="Picture 1">
          <a:extLst>
            <a:ext uri="{FF2B5EF4-FFF2-40B4-BE49-F238E27FC236}">
              <a16:creationId xmlns:a16="http://schemas.microsoft.com/office/drawing/2014/main" id="{FF4D3808-988D-48A2-9D9E-3FB61CD012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2207240"/>
          <a:ext cx="1516380" cy="886460"/>
        </a:xfrm>
        <a:prstGeom prst="rect">
          <a:avLst/>
        </a:prstGeom>
        <a:noFill/>
        <a:ln>
          <a:noFill/>
        </a:ln>
      </xdr:spPr>
    </xdr:pic>
    <xdr:clientData/>
  </xdr:oneCellAnchor>
  <xdr:oneCellAnchor>
    <xdr:from>
      <xdr:col>3</xdr:col>
      <xdr:colOff>0</xdr:colOff>
      <xdr:row>94</xdr:row>
      <xdr:rowOff>0</xdr:rowOff>
    </xdr:from>
    <xdr:ext cx="1516380" cy="886460"/>
    <xdr:pic>
      <xdr:nvPicPr>
        <xdr:cNvPr id="3" name="Picture 2">
          <a:extLst>
            <a:ext uri="{FF2B5EF4-FFF2-40B4-BE49-F238E27FC236}">
              <a16:creationId xmlns:a16="http://schemas.microsoft.com/office/drawing/2014/main" id="{39C1EB69-82C3-481C-A8B1-E601BE61A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12207240"/>
          <a:ext cx="1516380" cy="886460"/>
        </a:xfrm>
        <a:prstGeom prst="rect">
          <a:avLst/>
        </a:prstGeom>
        <a:noFill/>
        <a:ln>
          <a:noFill/>
        </a:ln>
      </xdr:spPr>
    </xdr:pic>
    <xdr:clientData/>
  </xdr:oneCellAnchor>
  <xdr:oneCellAnchor>
    <xdr:from>
      <xdr:col>5</xdr:col>
      <xdr:colOff>0</xdr:colOff>
      <xdr:row>94</xdr:row>
      <xdr:rowOff>0</xdr:rowOff>
    </xdr:from>
    <xdr:ext cx="1516380" cy="886460"/>
    <xdr:pic>
      <xdr:nvPicPr>
        <xdr:cNvPr id="4" name="Picture 3">
          <a:extLst>
            <a:ext uri="{FF2B5EF4-FFF2-40B4-BE49-F238E27FC236}">
              <a16:creationId xmlns:a16="http://schemas.microsoft.com/office/drawing/2014/main" id="{84BFF52F-AF06-4A05-B69A-9A5BF987B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8520" y="12207240"/>
          <a:ext cx="1516380" cy="88646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0</xdr:colOff>
      <xdr:row>104</xdr:row>
      <xdr:rowOff>0</xdr:rowOff>
    </xdr:from>
    <xdr:ext cx="1516380" cy="886460"/>
    <xdr:pic>
      <xdr:nvPicPr>
        <xdr:cNvPr id="2" name="Picture 1">
          <a:extLst>
            <a:ext uri="{FF2B5EF4-FFF2-40B4-BE49-F238E27FC236}">
              <a16:creationId xmlns:a16="http://schemas.microsoft.com/office/drawing/2014/main" id="{1A4B15DF-17F6-423E-B23E-361731752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3098780"/>
          <a:ext cx="1516380" cy="886460"/>
        </a:xfrm>
        <a:prstGeom prst="rect">
          <a:avLst/>
        </a:prstGeom>
        <a:noFill/>
        <a:ln>
          <a:noFill/>
        </a:ln>
      </xdr:spPr>
    </xdr:pic>
    <xdr:clientData/>
  </xdr:oneCellAnchor>
  <xdr:oneCellAnchor>
    <xdr:from>
      <xdr:col>3</xdr:col>
      <xdr:colOff>0</xdr:colOff>
      <xdr:row>104</xdr:row>
      <xdr:rowOff>0</xdr:rowOff>
    </xdr:from>
    <xdr:ext cx="1516380" cy="886460"/>
    <xdr:pic>
      <xdr:nvPicPr>
        <xdr:cNvPr id="3" name="Picture 2">
          <a:extLst>
            <a:ext uri="{FF2B5EF4-FFF2-40B4-BE49-F238E27FC236}">
              <a16:creationId xmlns:a16="http://schemas.microsoft.com/office/drawing/2014/main" id="{3798E57F-A0EF-43AA-A65E-80D7AD96A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13098780"/>
          <a:ext cx="1516380" cy="886460"/>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127</xdr:row>
      <xdr:rowOff>0</xdr:rowOff>
    </xdr:from>
    <xdr:ext cx="1516380" cy="886460"/>
    <xdr:pic>
      <xdr:nvPicPr>
        <xdr:cNvPr id="2" name="Picture 1">
          <a:extLst>
            <a:ext uri="{FF2B5EF4-FFF2-40B4-BE49-F238E27FC236}">
              <a16:creationId xmlns:a16="http://schemas.microsoft.com/office/drawing/2014/main" id="{D4ED3979-E094-46C2-A10C-A3B8DCEDA2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3990320"/>
          <a:ext cx="1516380" cy="886460"/>
        </a:xfrm>
        <a:prstGeom prst="rect">
          <a:avLst/>
        </a:prstGeom>
        <a:noFill/>
        <a:ln>
          <a:noFill/>
        </a:ln>
      </xdr:spPr>
    </xdr:pic>
    <xdr:clientData/>
  </xdr:oneCellAnchor>
  <xdr:twoCellAnchor>
    <xdr:from>
      <xdr:col>3</xdr:col>
      <xdr:colOff>1</xdr:colOff>
      <xdr:row>127</xdr:row>
      <xdr:rowOff>0</xdr:rowOff>
    </xdr:from>
    <xdr:to>
      <xdr:col>4</xdr:col>
      <xdr:colOff>1</xdr:colOff>
      <xdr:row>128</xdr:row>
      <xdr:rowOff>0</xdr:rowOff>
    </xdr:to>
    <xdr:pic>
      <xdr:nvPicPr>
        <xdr:cNvPr id="3" name="Picture 3">
          <a:extLst>
            <a:ext uri="{FF2B5EF4-FFF2-40B4-BE49-F238E27FC236}">
              <a16:creationId xmlns:a16="http://schemas.microsoft.com/office/drawing/2014/main" id="{B6B71C00-BAF5-47EE-8BE2-2BB8F4894B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63841" y="13990320"/>
          <a:ext cx="157734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127</xdr:row>
      <xdr:rowOff>0</xdr:rowOff>
    </xdr:from>
    <xdr:to>
      <xdr:col>4</xdr:col>
      <xdr:colOff>1</xdr:colOff>
      <xdr:row>128</xdr:row>
      <xdr:rowOff>0</xdr:rowOff>
    </xdr:to>
    <xdr:pic>
      <xdr:nvPicPr>
        <xdr:cNvPr id="4" name="Picture 3">
          <a:extLst>
            <a:ext uri="{FF2B5EF4-FFF2-40B4-BE49-F238E27FC236}">
              <a16:creationId xmlns:a16="http://schemas.microsoft.com/office/drawing/2014/main" id="{963F9B08-74F3-4189-BB84-96B705E48A6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63841" y="13990320"/>
          <a:ext cx="157734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xdr:colOff>
      <xdr:row>65</xdr:row>
      <xdr:rowOff>7621</xdr:rowOff>
    </xdr:from>
    <xdr:to>
      <xdr:col>2</xdr:col>
      <xdr:colOff>382905</xdr:colOff>
      <xdr:row>65</xdr:row>
      <xdr:rowOff>876300</xdr:rowOff>
    </xdr:to>
    <xdr:pic>
      <xdr:nvPicPr>
        <xdr:cNvPr id="2" name="Picture 1">
          <a:extLst>
            <a:ext uri="{FF2B5EF4-FFF2-40B4-BE49-F238E27FC236}">
              <a16:creationId xmlns:a16="http://schemas.microsoft.com/office/drawing/2014/main" id="{3FDFF92B-160E-4B6A-89C9-ECA628022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0" y="14889481"/>
          <a:ext cx="1442085" cy="868679"/>
        </a:xfrm>
        <a:prstGeom prst="rect">
          <a:avLst/>
        </a:prstGeom>
        <a:noFill/>
        <a:ln>
          <a:noFill/>
        </a:ln>
      </xdr:spPr>
    </xdr:pic>
    <xdr:clientData/>
  </xdr:twoCellAnchor>
  <xdr:oneCellAnchor>
    <xdr:from>
      <xdr:col>3</xdr:col>
      <xdr:colOff>22860</xdr:colOff>
      <xdr:row>65</xdr:row>
      <xdr:rowOff>7621</xdr:rowOff>
    </xdr:from>
    <xdr:ext cx="1470660" cy="868679"/>
    <xdr:pic>
      <xdr:nvPicPr>
        <xdr:cNvPr id="3" name="Picture 2">
          <a:extLst>
            <a:ext uri="{FF2B5EF4-FFF2-40B4-BE49-F238E27FC236}">
              <a16:creationId xmlns:a16="http://schemas.microsoft.com/office/drawing/2014/main" id="{FB5BC8C6-FB8E-409C-B1EB-B4E1D0132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0" y="14889481"/>
          <a:ext cx="1470660" cy="868679"/>
        </a:xfrm>
        <a:prstGeom prst="rect">
          <a:avLst/>
        </a:prstGeom>
        <a:noFill/>
        <a:ln>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22860</xdr:colOff>
      <xdr:row>438</xdr:row>
      <xdr:rowOff>7621</xdr:rowOff>
    </xdr:from>
    <xdr:ext cx="1470660" cy="868679"/>
    <xdr:pic>
      <xdr:nvPicPr>
        <xdr:cNvPr id="2" name="Picture 1">
          <a:extLst>
            <a:ext uri="{FF2B5EF4-FFF2-40B4-BE49-F238E27FC236}">
              <a16:creationId xmlns:a16="http://schemas.microsoft.com/office/drawing/2014/main" id="{DC5B8097-B9D3-4141-A216-277F398EF6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0" y="15781021"/>
          <a:ext cx="1470660" cy="868679"/>
        </a:xfrm>
        <a:prstGeom prst="rect">
          <a:avLst/>
        </a:prstGeom>
        <a:noFill/>
        <a:ln>
          <a:noFill/>
        </a:ln>
      </xdr:spPr>
    </xdr:pic>
    <xdr:clientData/>
  </xdr:oneCellAnchor>
  <xdr:oneCellAnchor>
    <xdr:from>
      <xdr:col>3</xdr:col>
      <xdr:colOff>22860</xdr:colOff>
      <xdr:row>438</xdr:row>
      <xdr:rowOff>7621</xdr:rowOff>
    </xdr:from>
    <xdr:ext cx="1470660" cy="868679"/>
    <xdr:pic>
      <xdr:nvPicPr>
        <xdr:cNvPr id="3" name="Picture 2">
          <a:extLst>
            <a:ext uri="{FF2B5EF4-FFF2-40B4-BE49-F238E27FC236}">
              <a16:creationId xmlns:a16="http://schemas.microsoft.com/office/drawing/2014/main" id="{9059BB3C-1DE0-4EA9-9DB6-877C8CDC74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0" y="15781021"/>
          <a:ext cx="1470660" cy="86867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81</xdr:row>
      <xdr:rowOff>28575</xdr:rowOff>
    </xdr:from>
    <xdr:to>
      <xdr:col>2</xdr:col>
      <xdr:colOff>446405</xdr:colOff>
      <xdr:row>81</xdr:row>
      <xdr:rowOff>883920</xdr:rowOff>
    </xdr:to>
    <xdr:pic>
      <xdr:nvPicPr>
        <xdr:cNvPr id="3" name="Picture 2">
          <a:extLst>
            <a:ext uri="{FF2B5EF4-FFF2-40B4-BE49-F238E27FC236}">
              <a16:creationId xmlns:a16="http://schemas.microsoft.com/office/drawing/2014/main" id="{C0BEA7F2-8FFC-46CB-8EF8-F6AA066C4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0" y="577215"/>
          <a:ext cx="1471295" cy="855345"/>
        </a:xfrm>
        <a:prstGeom prst="rect">
          <a:avLst/>
        </a:prstGeom>
        <a:noFill/>
        <a:ln>
          <a:noFill/>
        </a:ln>
      </xdr:spPr>
    </xdr:pic>
    <xdr:clientData/>
  </xdr:twoCellAnchor>
  <xdr:twoCellAnchor editAs="oneCell">
    <xdr:from>
      <xdr:col>3</xdr:col>
      <xdr:colOff>0</xdr:colOff>
      <xdr:row>81</xdr:row>
      <xdr:rowOff>0</xdr:rowOff>
    </xdr:from>
    <xdr:to>
      <xdr:col>4</xdr:col>
      <xdr:colOff>432435</xdr:colOff>
      <xdr:row>81</xdr:row>
      <xdr:rowOff>892175</xdr:rowOff>
    </xdr:to>
    <xdr:pic>
      <xdr:nvPicPr>
        <xdr:cNvPr id="4" name="Picture 3">
          <a:extLst>
            <a:ext uri="{FF2B5EF4-FFF2-40B4-BE49-F238E27FC236}">
              <a16:creationId xmlns:a16="http://schemas.microsoft.com/office/drawing/2014/main" id="{1B8E5AA6-15A6-40F3-B75F-47546C874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63840" y="548640"/>
          <a:ext cx="1476375" cy="892175"/>
        </a:xfrm>
        <a:prstGeom prst="rect">
          <a:avLst/>
        </a:prstGeom>
        <a:noFill/>
        <a:ln>
          <a:noFill/>
        </a:ln>
      </xdr:spPr>
    </xdr:pic>
    <xdr:clientData/>
  </xdr:twoCellAnchor>
  <xdr:twoCellAnchor editAs="oneCell">
    <xdr:from>
      <xdr:col>5</xdr:col>
      <xdr:colOff>22860</xdr:colOff>
      <xdr:row>81</xdr:row>
      <xdr:rowOff>22860</xdr:rowOff>
    </xdr:from>
    <xdr:to>
      <xdr:col>7</xdr:col>
      <xdr:colOff>19685</xdr:colOff>
      <xdr:row>81</xdr:row>
      <xdr:rowOff>882015</xdr:rowOff>
    </xdr:to>
    <xdr:pic>
      <xdr:nvPicPr>
        <xdr:cNvPr id="5" name="Picture 4">
          <a:extLst>
            <a:ext uri="{FF2B5EF4-FFF2-40B4-BE49-F238E27FC236}">
              <a16:creationId xmlns:a16="http://schemas.microsoft.com/office/drawing/2014/main" id="{3EBE13CF-A20E-4D97-8E05-A61D94D9B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380" y="571500"/>
          <a:ext cx="1452245" cy="85915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22861</xdr:colOff>
      <xdr:row>250</xdr:row>
      <xdr:rowOff>7621</xdr:rowOff>
    </xdr:from>
    <xdr:to>
      <xdr:col>2</xdr:col>
      <xdr:colOff>384811</xdr:colOff>
      <xdr:row>250</xdr:row>
      <xdr:rowOff>876301</xdr:rowOff>
    </xdr:to>
    <xdr:pic>
      <xdr:nvPicPr>
        <xdr:cNvPr id="2" name="Picture 1">
          <a:extLst>
            <a:ext uri="{FF2B5EF4-FFF2-40B4-BE49-F238E27FC236}">
              <a16:creationId xmlns:a16="http://schemas.microsoft.com/office/drawing/2014/main" id="{AD3E655A-A414-4AA6-A3B0-8F2D238273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16672561"/>
          <a:ext cx="1443990" cy="868680"/>
        </a:xfrm>
        <a:prstGeom prst="rect">
          <a:avLst/>
        </a:prstGeom>
        <a:noFill/>
        <a:ln>
          <a:noFill/>
        </a:ln>
      </xdr:spPr>
    </xdr:pic>
    <xdr:clientData/>
  </xdr:twoCellAnchor>
  <xdr:twoCellAnchor editAs="oneCell">
    <xdr:from>
      <xdr:col>3</xdr:col>
      <xdr:colOff>19051</xdr:colOff>
      <xdr:row>250</xdr:row>
      <xdr:rowOff>45722</xdr:rowOff>
    </xdr:from>
    <xdr:to>
      <xdr:col>4</xdr:col>
      <xdr:colOff>428626</xdr:colOff>
      <xdr:row>250</xdr:row>
      <xdr:rowOff>929640</xdr:rowOff>
    </xdr:to>
    <xdr:pic>
      <xdr:nvPicPr>
        <xdr:cNvPr id="3" name="Picture 2">
          <a:extLst>
            <a:ext uri="{FF2B5EF4-FFF2-40B4-BE49-F238E27FC236}">
              <a16:creationId xmlns:a16="http://schemas.microsoft.com/office/drawing/2014/main" id="{FEC151EB-8A7D-4B42-AE90-2302A471500D}"/>
            </a:ext>
          </a:extLst>
        </xdr:cNvPr>
        <xdr:cNvPicPr>
          <a:picLocks noChangeAspect="1"/>
        </xdr:cNvPicPr>
      </xdr:nvPicPr>
      <xdr:blipFill>
        <a:blip xmlns:r="http://schemas.openxmlformats.org/officeDocument/2006/relationships" r:embed="rId2"/>
        <a:stretch>
          <a:fillRect/>
        </a:stretch>
      </xdr:blipFill>
      <xdr:spPr>
        <a:xfrm>
          <a:off x="7936231" y="46527722"/>
          <a:ext cx="1453515" cy="88391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1</xdr:col>
      <xdr:colOff>22861</xdr:colOff>
      <xdr:row>138</xdr:row>
      <xdr:rowOff>7621</xdr:rowOff>
    </xdr:from>
    <xdr:ext cx="1485900" cy="868680"/>
    <xdr:pic>
      <xdr:nvPicPr>
        <xdr:cNvPr id="2" name="Picture 1">
          <a:extLst>
            <a:ext uri="{FF2B5EF4-FFF2-40B4-BE49-F238E27FC236}">
              <a16:creationId xmlns:a16="http://schemas.microsoft.com/office/drawing/2014/main" id="{4ADADD62-7FC2-4396-9DF5-4E8F42110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17564101"/>
          <a:ext cx="1485900" cy="868680"/>
        </a:xfrm>
        <a:prstGeom prst="rect">
          <a:avLst/>
        </a:prstGeom>
        <a:noFill/>
        <a:ln>
          <a:noFill/>
        </a:ln>
      </xdr:spPr>
    </xdr:pic>
    <xdr:clientData/>
  </xdr:oneCellAnchor>
  <xdr:oneCellAnchor>
    <xdr:from>
      <xdr:col>3</xdr:col>
      <xdr:colOff>22861</xdr:colOff>
      <xdr:row>138</xdr:row>
      <xdr:rowOff>7621</xdr:rowOff>
    </xdr:from>
    <xdr:ext cx="1485900" cy="868680"/>
    <xdr:pic>
      <xdr:nvPicPr>
        <xdr:cNvPr id="3" name="Picture 2">
          <a:extLst>
            <a:ext uri="{FF2B5EF4-FFF2-40B4-BE49-F238E27FC236}">
              <a16:creationId xmlns:a16="http://schemas.microsoft.com/office/drawing/2014/main" id="{A0AF30CA-BF39-4783-9BB3-2CA986469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17564101"/>
          <a:ext cx="1485900" cy="868680"/>
        </a:xfrm>
        <a:prstGeom prst="rect">
          <a:avLst/>
        </a:prstGeom>
        <a:noFill/>
        <a:ln>
          <a:noFill/>
        </a:ln>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22861</xdr:colOff>
      <xdr:row>99</xdr:row>
      <xdr:rowOff>7621</xdr:rowOff>
    </xdr:from>
    <xdr:ext cx="1485900" cy="868680"/>
    <xdr:pic>
      <xdr:nvPicPr>
        <xdr:cNvPr id="2" name="Picture 1">
          <a:extLst>
            <a:ext uri="{FF2B5EF4-FFF2-40B4-BE49-F238E27FC236}">
              <a16:creationId xmlns:a16="http://schemas.microsoft.com/office/drawing/2014/main" id="{89A3A3DE-EF41-4696-9F03-DA0B9AF81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18455641"/>
          <a:ext cx="1485900" cy="868680"/>
        </a:xfrm>
        <a:prstGeom prst="rect">
          <a:avLst/>
        </a:prstGeom>
        <a:noFill/>
        <a:ln>
          <a:noFill/>
        </a:ln>
      </xdr:spPr>
    </xdr:pic>
    <xdr:clientData/>
  </xdr:oneCellAnchor>
  <xdr:oneCellAnchor>
    <xdr:from>
      <xdr:col>3</xdr:col>
      <xdr:colOff>22861</xdr:colOff>
      <xdr:row>99</xdr:row>
      <xdr:rowOff>7621</xdr:rowOff>
    </xdr:from>
    <xdr:ext cx="1485900" cy="868680"/>
    <xdr:pic>
      <xdr:nvPicPr>
        <xdr:cNvPr id="3" name="Picture 2">
          <a:extLst>
            <a:ext uri="{FF2B5EF4-FFF2-40B4-BE49-F238E27FC236}">
              <a16:creationId xmlns:a16="http://schemas.microsoft.com/office/drawing/2014/main" id="{5E540B9A-AC36-4F38-B74F-24E587E0E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18455641"/>
          <a:ext cx="1485900" cy="868680"/>
        </a:xfrm>
        <a:prstGeom prst="rect">
          <a:avLst/>
        </a:prstGeom>
        <a:noFill/>
        <a:ln>
          <a:noFill/>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22861</xdr:colOff>
      <xdr:row>97</xdr:row>
      <xdr:rowOff>7621</xdr:rowOff>
    </xdr:from>
    <xdr:ext cx="1485900" cy="868680"/>
    <xdr:pic>
      <xdr:nvPicPr>
        <xdr:cNvPr id="2" name="Picture 1">
          <a:extLst>
            <a:ext uri="{FF2B5EF4-FFF2-40B4-BE49-F238E27FC236}">
              <a16:creationId xmlns:a16="http://schemas.microsoft.com/office/drawing/2014/main" id="{4B654BFB-67DE-4900-A72D-CCDF4D219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19347181"/>
          <a:ext cx="1485900" cy="868680"/>
        </a:xfrm>
        <a:prstGeom prst="rect">
          <a:avLst/>
        </a:prstGeom>
        <a:noFill/>
        <a:ln>
          <a:noFill/>
        </a:ln>
      </xdr:spPr>
    </xdr:pic>
    <xdr:clientData/>
  </xdr:oneCellAnchor>
  <xdr:twoCellAnchor>
    <xdr:from>
      <xdr:col>3</xdr:col>
      <xdr:colOff>0</xdr:colOff>
      <xdr:row>97</xdr:row>
      <xdr:rowOff>0</xdr:rowOff>
    </xdr:from>
    <xdr:to>
      <xdr:col>3</xdr:col>
      <xdr:colOff>1504950</xdr:colOff>
      <xdr:row>98</xdr:row>
      <xdr:rowOff>0</xdr:rowOff>
    </xdr:to>
    <xdr:pic>
      <xdr:nvPicPr>
        <xdr:cNvPr id="3" name="Picture 2">
          <a:extLst>
            <a:ext uri="{FF2B5EF4-FFF2-40B4-BE49-F238E27FC236}">
              <a16:creationId xmlns:a16="http://schemas.microsoft.com/office/drawing/2014/main" id="{8C1ED925-671E-4E7E-AD1F-E01921E094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63840" y="19339560"/>
          <a:ext cx="150495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1</xdr:col>
      <xdr:colOff>22861</xdr:colOff>
      <xdr:row>114</xdr:row>
      <xdr:rowOff>7621</xdr:rowOff>
    </xdr:from>
    <xdr:ext cx="1485900" cy="868680"/>
    <xdr:pic>
      <xdr:nvPicPr>
        <xdr:cNvPr id="2" name="Picture 1">
          <a:extLst>
            <a:ext uri="{FF2B5EF4-FFF2-40B4-BE49-F238E27FC236}">
              <a16:creationId xmlns:a16="http://schemas.microsoft.com/office/drawing/2014/main" id="{393B1643-12E4-4A74-9E53-B89253B108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0238721"/>
          <a:ext cx="1485900" cy="868680"/>
        </a:xfrm>
        <a:prstGeom prst="rect">
          <a:avLst/>
        </a:prstGeom>
        <a:noFill/>
        <a:ln>
          <a:noFill/>
        </a:ln>
      </xdr:spPr>
    </xdr:pic>
    <xdr:clientData/>
  </xdr:oneCellAnchor>
  <xdr:oneCellAnchor>
    <xdr:from>
      <xdr:col>3</xdr:col>
      <xdr:colOff>22861</xdr:colOff>
      <xdr:row>114</xdr:row>
      <xdr:rowOff>7621</xdr:rowOff>
    </xdr:from>
    <xdr:ext cx="1485900" cy="868680"/>
    <xdr:pic>
      <xdr:nvPicPr>
        <xdr:cNvPr id="3" name="Picture 2">
          <a:extLst>
            <a:ext uri="{FF2B5EF4-FFF2-40B4-BE49-F238E27FC236}">
              <a16:creationId xmlns:a16="http://schemas.microsoft.com/office/drawing/2014/main" id="{5D1AC984-8573-4ECE-86F1-66BE3E333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0238721"/>
          <a:ext cx="1485900" cy="868680"/>
        </a:xfrm>
        <a:prstGeom prst="rect">
          <a:avLst/>
        </a:prstGeom>
        <a:noFill/>
        <a:ln>
          <a:noFill/>
        </a:ln>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22861</xdr:colOff>
      <xdr:row>120</xdr:row>
      <xdr:rowOff>7621</xdr:rowOff>
    </xdr:from>
    <xdr:ext cx="1485900" cy="868680"/>
    <xdr:pic>
      <xdr:nvPicPr>
        <xdr:cNvPr id="2" name="Picture 1">
          <a:extLst>
            <a:ext uri="{FF2B5EF4-FFF2-40B4-BE49-F238E27FC236}">
              <a16:creationId xmlns:a16="http://schemas.microsoft.com/office/drawing/2014/main" id="{550EBF19-32A2-41A1-873E-9D91A67C62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1130261"/>
          <a:ext cx="1485900" cy="868680"/>
        </a:xfrm>
        <a:prstGeom prst="rect">
          <a:avLst/>
        </a:prstGeom>
        <a:noFill/>
        <a:ln>
          <a:noFill/>
        </a:ln>
      </xdr:spPr>
    </xdr:pic>
    <xdr:clientData/>
  </xdr:oneCellAnchor>
  <xdr:oneCellAnchor>
    <xdr:from>
      <xdr:col>3</xdr:col>
      <xdr:colOff>22861</xdr:colOff>
      <xdr:row>120</xdr:row>
      <xdr:rowOff>7621</xdr:rowOff>
    </xdr:from>
    <xdr:ext cx="1485900" cy="868680"/>
    <xdr:pic>
      <xdr:nvPicPr>
        <xdr:cNvPr id="3" name="Picture 2">
          <a:extLst>
            <a:ext uri="{FF2B5EF4-FFF2-40B4-BE49-F238E27FC236}">
              <a16:creationId xmlns:a16="http://schemas.microsoft.com/office/drawing/2014/main" id="{E5D4017D-2AE5-45DA-8918-6AD21CA10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1130261"/>
          <a:ext cx="1485900" cy="868680"/>
        </a:xfrm>
        <a:prstGeom prst="rect">
          <a:avLst/>
        </a:prstGeom>
        <a:noFill/>
        <a:ln>
          <a:noFill/>
        </a:ln>
      </xdr:spPr>
    </xdr:pic>
    <xdr:clientData/>
  </xdr:oneCellAnchor>
</xdr:wsDr>
</file>

<file path=xl/drawings/drawing26.xml><?xml version="1.0" encoding="utf-8"?>
<xdr:wsDr xmlns:xdr="http://schemas.openxmlformats.org/drawingml/2006/spreadsheetDrawing" xmlns:a="http://schemas.openxmlformats.org/drawingml/2006/main">
  <xdr:oneCellAnchor>
    <xdr:from>
      <xdr:col>3</xdr:col>
      <xdr:colOff>0</xdr:colOff>
      <xdr:row>199</xdr:row>
      <xdr:rowOff>0</xdr:rowOff>
    </xdr:from>
    <xdr:ext cx="1516380" cy="886460"/>
    <xdr:pic>
      <xdr:nvPicPr>
        <xdr:cNvPr id="2" name="Picture 1">
          <a:extLst>
            <a:ext uri="{FF2B5EF4-FFF2-40B4-BE49-F238E27FC236}">
              <a16:creationId xmlns:a16="http://schemas.microsoft.com/office/drawing/2014/main" id="{97295A61-AD69-47E0-99F4-1EE341BCD4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22014180"/>
          <a:ext cx="1516380" cy="886460"/>
        </a:xfrm>
        <a:prstGeom prst="rect">
          <a:avLst/>
        </a:prstGeom>
        <a:noFill/>
        <a:ln>
          <a:noFill/>
        </a:ln>
      </xdr:spPr>
    </xdr:pic>
    <xdr:clientData/>
  </xdr:oneCellAnchor>
  <xdr:twoCellAnchor editAs="oneCell">
    <xdr:from>
      <xdr:col>1</xdr:col>
      <xdr:colOff>106680</xdr:colOff>
      <xdr:row>199</xdr:row>
      <xdr:rowOff>22860</xdr:rowOff>
    </xdr:from>
    <xdr:to>
      <xdr:col>2</xdr:col>
      <xdr:colOff>525780</xdr:colOff>
      <xdr:row>199</xdr:row>
      <xdr:rowOff>879475</xdr:rowOff>
    </xdr:to>
    <xdr:pic>
      <xdr:nvPicPr>
        <xdr:cNvPr id="3" name="Picture 2">
          <a:extLst>
            <a:ext uri="{FF2B5EF4-FFF2-40B4-BE49-F238E27FC236}">
              <a16:creationId xmlns:a16="http://schemas.microsoft.com/office/drawing/2014/main" id="{1203DD84-79C2-460E-A594-656A7684F3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8180" y="22037040"/>
          <a:ext cx="1501140" cy="85661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oneCellAnchor>
    <xdr:from>
      <xdr:col>1</xdr:col>
      <xdr:colOff>106680</xdr:colOff>
      <xdr:row>78</xdr:row>
      <xdr:rowOff>30480</xdr:rowOff>
    </xdr:from>
    <xdr:ext cx="1485900" cy="868680"/>
    <xdr:pic>
      <xdr:nvPicPr>
        <xdr:cNvPr id="2" name="Picture 1">
          <a:extLst>
            <a:ext uri="{FF2B5EF4-FFF2-40B4-BE49-F238E27FC236}">
              <a16:creationId xmlns:a16="http://schemas.microsoft.com/office/drawing/2014/main" id="{106C96E2-C3F4-4F25-BBE9-29255375B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8180" y="22936200"/>
          <a:ext cx="1485900" cy="868680"/>
        </a:xfrm>
        <a:prstGeom prst="rect">
          <a:avLst/>
        </a:prstGeom>
        <a:noFill/>
        <a:ln>
          <a:noFill/>
        </a:ln>
      </xdr:spPr>
    </xdr:pic>
    <xdr:clientData/>
  </xdr:oneCellAnchor>
  <xdr:oneCellAnchor>
    <xdr:from>
      <xdr:col>3</xdr:col>
      <xdr:colOff>45720</xdr:colOff>
      <xdr:row>78</xdr:row>
      <xdr:rowOff>30480</xdr:rowOff>
    </xdr:from>
    <xdr:ext cx="1485900" cy="868680"/>
    <xdr:pic>
      <xdr:nvPicPr>
        <xdr:cNvPr id="3" name="Picture 2">
          <a:extLst>
            <a:ext uri="{FF2B5EF4-FFF2-40B4-BE49-F238E27FC236}">
              <a16:creationId xmlns:a16="http://schemas.microsoft.com/office/drawing/2014/main" id="{C748FA13-7D74-4E48-9EB9-C708ABC4D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9560" y="22936200"/>
          <a:ext cx="1485900" cy="868680"/>
        </a:xfrm>
        <a:prstGeom prst="rect">
          <a:avLst/>
        </a:prstGeom>
        <a:noFill/>
        <a:ln>
          <a:noFill/>
        </a:ln>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22861</xdr:colOff>
      <xdr:row>77</xdr:row>
      <xdr:rowOff>7621</xdr:rowOff>
    </xdr:from>
    <xdr:ext cx="1485900" cy="868680"/>
    <xdr:pic>
      <xdr:nvPicPr>
        <xdr:cNvPr id="2" name="Picture 1">
          <a:extLst>
            <a:ext uri="{FF2B5EF4-FFF2-40B4-BE49-F238E27FC236}">
              <a16:creationId xmlns:a16="http://schemas.microsoft.com/office/drawing/2014/main" id="{D7795311-10AF-4BCF-B240-9113A0677B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3804881"/>
          <a:ext cx="1485900" cy="868680"/>
        </a:xfrm>
        <a:prstGeom prst="rect">
          <a:avLst/>
        </a:prstGeom>
        <a:noFill/>
        <a:ln>
          <a:noFill/>
        </a:ln>
      </xdr:spPr>
    </xdr:pic>
    <xdr:clientData/>
  </xdr:oneCellAnchor>
  <xdr:oneCellAnchor>
    <xdr:from>
      <xdr:col>3</xdr:col>
      <xdr:colOff>22861</xdr:colOff>
      <xdr:row>77</xdr:row>
      <xdr:rowOff>7621</xdr:rowOff>
    </xdr:from>
    <xdr:ext cx="1485900" cy="868680"/>
    <xdr:pic>
      <xdr:nvPicPr>
        <xdr:cNvPr id="3" name="Picture 2">
          <a:extLst>
            <a:ext uri="{FF2B5EF4-FFF2-40B4-BE49-F238E27FC236}">
              <a16:creationId xmlns:a16="http://schemas.microsoft.com/office/drawing/2014/main" id="{BEB2D423-2E6B-4E85-BF7A-78D8B8F28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3804881"/>
          <a:ext cx="1485900" cy="868680"/>
        </a:xfrm>
        <a:prstGeom prst="rect">
          <a:avLst/>
        </a:prstGeom>
        <a:noFill/>
        <a:ln>
          <a:noFill/>
        </a:ln>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22861</xdr:colOff>
      <xdr:row>99</xdr:row>
      <xdr:rowOff>7621</xdr:rowOff>
    </xdr:from>
    <xdr:ext cx="1485900" cy="868680"/>
    <xdr:pic>
      <xdr:nvPicPr>
        <xdr:cNvPr id="2" name="Picture 1">
          <a:extLst>
            <a:ext uri="{FF2B5EF4-FFF2-40B4-BE49-F238E27FC236}">
              <a16:creationId xmlns:a16="http://schemas.microsoft.com/office/drawing/2014/main" id="{70C82779-8100-4A66-9717-1DE0D9288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4696421"/>
          <a:ext cx="1485900" cy="868680"/>
        </a:xfrm>
        <a:prstGeom prst="rect">
          <a:avLst/>
        </a:prstGeom>
        <a:noFill/>
        <a:ln>
          <a:noFill/>
        </a:ln>
      </xdr:spPr>
    </xdr:pic>
    <xdr:clientData/>
  </xdr:oneCellAnchor>
  <xdr:oneCellAnchor>
    <xdr:from>
      <xdr:col>3</xdr:col>
      <xdr:colOff>22861</xdr:colOff>
      <xdr:row>99</xdr:row>
      <xdr:rowOff>7621</xdr:rowOff>
    </xdr:from>
    <xdr:ext cx="1485900" cy="868680"/>
    <xdr:pic>
      <xdr:nvPicPr>
        <xdr:cNvPr id="3" name="Picture 2">
          <a:extLst>
            <a:ext uri="{FF2B5EF4-FFF2-40B4-BE49-F238E27FC236}">
              <a16:creationId xmlns:a16="http://schemas.microsoft.com/office/drawing/2014/main" id="{80494101-04E9-4916-BD98-0A2E48B4F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4696421"/>
          <a:ext cx="1485900" cy="86868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93</xdr:row>
      <xdr:rowOff>57150</xdr:rowOff>
    </xdr:from>
    <xdr:to>
      <xdr:col>2</xdr:col>
      <xdr:colOff>408305</xdr:colOff>
      <xdr:row>94</xdr:row>
      <xdr:rowOff>5715</xdr:rowOff>
    </xdr:to>
    <xdr:pic>
      <xdr:nvPicPr>
        <xdr:cNvPr id="2" name="Picture 1">
          <a:extLst>
            <a:ext uri="{FF2B5EF4-FFF2-40B4-BE49-F238E27FC236}">
              <a16:creationId xmlns:a16="http://schemas.microsoft.com/office/drawing/2014/main" id="{CDEDFA4B-C90E-469F-B669-4319D6DCE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0" y="1497330"/>
          <a:ext cx="1471295" cy="893445"/>
        </a:xfrm>
        <a:prstGeom prst="rect">
          <a:avLst/>
        </a:prstGeom>
        <a:noFill/>
        <a:ln>
          <a:noFill/>
        </a:ln>
      </xdr:spPr>
    </xdr:pic>
    <xdr:clientData/>
  </xdr:twoCellAnchor>
  <xdr:oneCellAnchor>
    <xdr:from>
      <xdr:col>3</xdr:col>
      <xdr:colOff>53340</xdr:colOff>
      <xdr:row>93</xdr:row>
      <xdr:rowOff>60960</xdr:rowOff>
    </xdr:from>
    <xdr:ext cx="1470660" cy="868679"/>
    <xdr:pic>
      <xdr:nvPicPr>
        <xdr:cNvPr id="4" name="Picture 3">
          <a:extLst>
            <a:ext uri="{FF2B5EF4-FFF2-40B4-BE49-F238E27FC236}">
              <a16:creationId xmlns:a16="http://schemas.microsoft.com/office/drawing/2014/main" id="{206C5A07-419A-4C90-9179-F49A3074ED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17180" y="1501140"/>
          <a:ext cx="1470660" cy="868679"/>
        </a:xfrm>
        <a:prstGeom prst="rect">
          <a:avLst/>
        </a:prstGeom>
        <a:noFill/>
        <a:ln>
          <a:noFill/>
        </a:ln>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22861</xdr:colOff>
      <xdr:row>297</xdr:row>
      <xdr:rowOff>7621</xdr:rowOff>
    </xdr:from>
    <xdr:ext cx="1485900" cy="868680"/>
    <xdr:pic>
      <xdr:nvPicPr>
        <xdr:cNvPr id="2" name="Picture 1">
          <a:extLst>
            <a:ext uri="{FF2B5EF4-FFF2-40B4-BE49-F238E27FC236}">
              <a16:creationId xmlns:a16="http://schemas.microsoft.com/office/drawing/2014/main" id="{BEEF23FF-1279-4468-A1A8-22E3E5515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5587961"/>
          <a:ext cx="1485900" cy="868680"/>
        </a:xfrm>
        <a:prstGeom prst="rect">
          <a:avLst/>
        </a:prstGeom>
        <a:noFill/>
        <a:ln>
          <a:noFill/>
        </a:ln>
      </xdr:spPr>
    </xdr:pic>
    <xdr:clientData/>
  </xdr:oneCellAnchor>
  <xdr:oneCellAnchor>
    <xdr:from>
      <xdr:col>3</xdr:col>
      <xdr:colOff>22861</xdr:colOff>
      <xdr:row>297</xdr:row>
      <xdr:rowOff>7621</xdr:rowOff>
    </xdr:from>
    <xdr:ext cx="1485900" cy="868680"/>
    <xdr:pic>
      <xdr:nvPicPr>
        <xdr:cNvPr id="3" name="Picture 2">
          <a:extLst>
            <a:ext uri="{FF2B5EF4-FFF2-40B4-BE49-F238E27FC236}">
              <a16:creationId xmlns:a16="http://schemas.microsoft.com/office/drawing/2014/main" id="{14D1333C-96E1-4F51-A43B-4B8DBFF668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5587961"/>
          <a:ext cx="1485900" cy="868680"/>
        </a:xfrm>
        <a:prstGeom prst="rect">
          <a:avLst/>
        </a:prstGeom>
        <a:noFill/>
        <a:ln>
          <a:noFill/>
        </a:ln>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22861</xdr:colOff>
      <xdr:row>109</xdr:row>
      <xdr:rowOff>7621</xdr:rowOff>
    </xdr:from>
    <xdr:ext cx="1485900" cy="868680"/>
    <xdr:pic>
      <xdr:nvPicPr>
        <xdr:cNvPr id="2" name="Picture 1">
          <a:extLst>
            <a:ext uri="{FF2B5EF4-FFF2-40B4-BE49-F238E27FC236}">
              <a16:creationId xmlns:a16="http://schemas.microsoft.com/office/drawing/2014/main" id="{F95649A8-0417-489D-87FB-90684E8050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6479501"/>
          <a:ext cx="1485900" cy="868680"/>
        </a:xfrm>
        <a:prstGeom prst="rect">
          <a:avLst/>
        </a:prstGeom>
        <a:noFill/>
        <a:ln>
          <a:noFill/>
        </a:ln>
      </xdr:spPr>
    </xdr:pic>
    <xdr:clientData/>
  </xdr:oneCellAnchor>
  <xdr:oneCellAnchor>
    <xdr:from>
      <xdr:col>3</xdr:col>
      <xdr:colOff>22861</xdr:colOff>
      <xdr:row>109</xdr:row>
      <xdr:rowOff>7621</xdr:rowOff>
    </xdr:from>
    <xdr:ext cx="1485900" cy="868680"/>
    <xdr:pic>
      <xdr:nvPicPr>
        <xdr:cNvPr id="3" name="Picture 2">
          <a:extLst>
            <a:ext uri="{FF2B5EF4-FFF2-40B4-BE49-F238E27FC236}">
              <a16:creationId xmlns:a16="http://schemas.microsoft.com/office/drawing/2014/main" id="{A48749F9-70E5-40CE-8AA1-B457AB9991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6479501"/>
          <a:ext cx="1485900" cy="868680"/>
        </a:xfrm>
        <a:prstGeom prst="rect">
          <a:avLst/>
        </a:prstGeom>
        <a:noFill/>
        <a:ln>
          <a:noFill/>
        </a:ln>
      </xdr:spPr>
    </xdr:pic>
    <xdr:clientData/>
  </xdr:oneCellAnchor>
</xdr:wsDr>
</file>

<file path=xl/drawings/drawing32.xml><?xml version="1.0" encoding="utf-8"?>
<xdr:wsDr xmlns:xdr="http://schemas.openxmlformats.org/drawingml/2006/spreadsheetDrawing" xmlns:a="http://schemas.openxmlformats.org/drawingml/2006/main">
  <xdr:oneCellAnchor>
    <xdr:from>
      <xdr:col>1</xdr:col>
      <xdr:colOff>22861</xdr:colOff>
      <xdr:row>55</xdr:row>
      <xdr:rowOff>7621</xdr:rowOff>
    </xdr:from>
    <xdr:ext cx="1485900" cy="868680"/>
    <xdr:pic>
      <xdr:nvPicPr>
        <xdr:cNvPr id="2" name="Picture 1">
          <a:extLst>
            <a:ext uri="{FF2B5EF4-FFF2-40B4-BE49-F238E27FC236}">
              <a16:creationId xmlns:a16="http://schemas.microsoft.com/office/drawing/2014/main" id="{B83CC528-FAAE-4DF7-B641-5F344E102F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7371041"/>
          <a:ext cx="1485900" cy="868680"/>
        </a:xfrm>
        <a:prstGeom prst="rect">
          <a:avLst/>
        </a:prstGeom>
        <a:noFill/>
        <a:ln>
          <a:noFill/>
        </a:ln>
      </xdr:spPr>
    </xdr:pic>
    <xdr:clientData/>
  </xdr:oneCellAnchor>
  <xdr:oneCellAnchor>
    <xdr:from>
      <xdr:col>3</xdr:col>
      <xdr:colOff>22861</xdr:colOff>
      <xdr:row>55</xdr:row>
      <xdr:rowOff>7621</xdr:rowOff>
    </xdr:from>
    <xdr:ext cx="1485900" cy="868680"/>
    <xdr:pic>
      <xdr:nvPicPr>
        <xdr:cNvPr id="3" name="Picture 2">
          <a:extLst>
            <a:ext uri="{FF2B5EF4-FFF2-40B4-BE49-F238E27FC236}">
              <a16:creationId xmlns:a16="http://schemas.microsoft.com/office/drawing/2014/main" id="{FC06463D-52B8-43D4-920C-611F14453A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27371041"/>
          <a:ext cx="1485900" cy="868680"/>
        </a:xfrm>
        <a:prstGeom prst="rect">
          <a:avLst/>
        </a:prstGeom>
        <a:noFill/>
        <a:ln>
          <a:noFill/>
        </a:ln>
      </xdr:spPr>
    </xdr:pic>
    <xdr:clientData/>
  </xdr:oneCellAnchor>
</xdr:wsDr>
</file>

<file path=xl/drawings/drawing33.xml><?xml version="1.0" encoding="utf-8"?>
<xdr:wsDr xmlns:xdr="http://schemas.openxmlformats.org/drawingml/2006/spreadsheetDrawing" xmlns:a="http://schemas.openxmlformats.org/drawingml/2006/main">
  <xdr:oneCellAnchor>
    <xdr:from>
      <xdr:col>1</xdr:col>
      <xdr:colOff>22861</xdr:colOff>
      <xdr:row>231</xdr:row>
      <xdr:rowOff>7621</xdr:rowOff>
    </xdr:from>
    <xdr:ext cx="1485900" cy="868680"/>
    <xdr:pic>
      <xdr:nvPicPr>
        <xdr:cNvPr id="2" name="Picture 1">
          <a:extLst>
            <a:ext uri="{FF2B5EF4-FFF2-40B4-BE49-F238E27FC236}">
              <a16:creationId xmlns:a16="http://schemas.microsoft.com/office/drawing/2014/main" id="{018F8885-663F-4AA8-8A0B-F9A050791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8262581"/>
          <a:ext cx="1485900" cy="868680"/>
        </a:xfrm>
        <a:prstGeom prst="rect">
          <a:avLst/>
        </a:prstGeom>
        <a:noFill/>
        <a:ln>
          <a:noFill/>
        </a:ln>
      </xdr:spPr>
    </xdr:pic>
    <xdr:clientData/>
  </xdr:oneCellAnchor>
  <xdr:oneCellAnchor>
    <xdr:from>
      <xdr:col>3</xdr:col>
      <xdr:colOff>30480</xdr:colOff>
      <xdr:row>231</xdr:row>
      <xdr:rowOff>30480</xdr:rowOff>
    </xdr:from>
    <xdr:ext cx="1478279" cy="845820"/>
    <xdr:pic>
      <xdr:nvPicPr>
        <xdr:cNvPr id="3" name="Picture 2">
          <a:extLst>
            <a:ext uri="{FF2B5EF4-FFF2-40B4-BE49-F238E27FC236}">
              <a16:creationId xmlns:a16="http://schemas.microsoft.com/office/drawing/2014/main" id="{498E34F5-CC91-4D80-8D71-ACB643431594}"/>
            </a:ext>
          </a:extLst>
        </xdr:cNvPr>
        <xdr:cNvPicPr>
          <a:picLocks noChangeAspect="1"/>
        </xdr:cNvPicPr>
      </xdr:nvPicPr>
      <xdr:blipFill>
        <a:blip xmlns:r="http://schemas.openxmlformats.org/officeDocument/2006/relationships" r:embed="rId2"/>
        <a:stretch>
          <a:fillRect/>
        </a:stretch>
      </xdr:blipFill>
      <xdr:spPr>
        <a:xfrm>
          <a:off x="7894320" y="28285440"/>
          <a:ext cx="1478279" cy="84582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xdr:col>
      <xdr:colOff>22861</xdr:colOff>
      <xdr:row>108</xdr:row>
      <xdr:rowOff>15241</xdr:rowOff>
    </xdr:from>
    <xdr:ext cx="1485900" cy="868680"/>
    <xdr:pic>
      <xdr:nvPicPr>
        <xdr:cNvPr id="2" name="Picture 1">
          <a:extLst>
            <a:ext uri="{FF2B5EF4-FFF2-40B4-BE49-F238E27FC236}">
              <a16:creationId xmlns:a16="http://schemas.microsoft.com/office/drawing/2014/main" id="{E1DAC4AB-CA78-40D3-9E12-CCDBF8361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29161741"/>
          <a:ext cx="1485900" cy="868680"/>
        </a:xfrm>
        <a:prstGeom prst="rect">
          <a:avLst/>
        </a:prstGeom>
        <a:noFill/>
        <a:ln>
          <a:noFill/>
        </a:ln>
      </xdr:spPr>
    </xdr:pic>
    <xdr:clientData/>
  </xdr:oneCellAnchor>
  <xdr:twoCellAnchor editAs="oneCell">
    <xdr:from>
      <xdr:col>3</xdr:col>
      <xdr:colOff>28575</xdr:colOff>
      <xdr:row>108</xdr:row>
      <xdr:rowOff>0</xdr:rowOff>
    </xdr:from>
    <xdr:to>
      <xdr:col>4</xdr:col>
      <xdr:colOff>428625</xdr:colOff>
      <xdr:row>108</xdr:row>
      <xdr:rowOff>876300</xdr:rowOff>
    </xdr:to>
    <xdr:pic>
      <xdr:nvPicPr>
        <xdr:cNvPr id="3" name="Picture 2">
          <a:extLst>
            <a:ext uri="{FF2B5EF4-FFF2-40B4-BE49-F238E27FC236}">
              <a16:creationId xmlns:a16="http://schemas.microsoft.com/office/drawing/2014/main" id="{17E240C3-AD29-428B-B83D-9DFEF9CBE1F3}"/>
            </a:ext>
          </a:extLst>
        </xdr:cNvPr>
        <xdr:cNvPicPr>
          <a:picLocks noChangeAspect="1"/>
        </xdr:cNvPicPr>
      </xdr:nvPicPr>
      <xdr:blipFill>
        <a:blip xmlns:r="http://schemas.openxmlformats.org/officeDocument/2006/relationships" r:embed="rId2"/>
        <a:stretch>
          <a:fillRect/>
        </a:stretch>
      </xdr:blipFill>
      <xdr:spPr>
        <a:xfrm>
          <a:off x="7892415" y="29146500"/>
          <a:ext cx="1443990" cy="8763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oneCellAnchor>
    <xdr:from>
      <xdr:col>3</xdr:col>
      <xdr:colOff>0</xdr:colOff>
      <xdr:row>119</xdr:row>
      <xdr:rowOff>0</xdr:rowOff>
    </xdr:from>
    <xdr:ext cx="1516380" cy="886460"/>
    <xdr:pic>
      <xdr:nvPicPr>
        <xdr:cNvPr id="2" name="Picture 1">
          <a:extLst>
            <a:ext uri="{FF2B5EF4-FFF2-40B4-BE49-F238E27FC236}">
              <a16:creationId xmlns:a16="http://schemas.microsoft.com/office/drawing/2014/main" id="{D01391A3-C7DC-44BC-A5D3-615E2476E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30038040"/>
          <a:ext cx="1516380" cy="886460"/>
        </a:xfrm>
        <a:prstGeom prst="rect">
          <a:avLst/>
        </a:prstGeom>
        <a:noFill/>
        <a:ln>
          <a:noFill/>
        </a:ln>
      </xdr:spPr>
    </xdr:pic>
    <xdr:clientData/>
  </xdr:oneCellAnchor>
  <xdr:oneCellAnchor>
    <xdr:from>
      <xdr:col>5</xdr:col>
      <xdr:colOff>22860</xdr:colOff>
      <xdr:row>119</xdr:row>
      <xdr:rowOff>22860</xdr:rowOff>
    </xdr:from>
    <xdr:ext cx="1471295" cy="844550"/>
    <xdr:pic>
      <xdr:nvPicPr>
        <xdr:cNvPr id="3" name="Picture 2">
          <a:extLst>
            <a:ext uri="{FF2B5EF4-FFF2-40B4-BE49-F238E27FC236}">
              <a16:creationId xmlns:a16="http://schemas.microsoft.com/office/drawing/2014/main" id="{E80CF0BD-645D-4A43-B257-87D480FE35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41380" y="30060900"/>
          <a:ext cx="1471295" cy="844550"/>
        </a:xfrm>
        <a:prstGeom prst="rect">
          <a:avLst/>
        </a:prstGeom>
        <a:noFill/>
        <a:ln>
          <a:noFill/>
        </a:ln>
      </xdr:spPr>
    </xdr:pic>
    <xdr:clientData/>
  </xdr:oneCellAnchor>
  <xdr:oneCellAnchor>
    <xdr:from>
      <xdr:col>1</xdr:col>
      <xdr:colOff>68580</xdr:colOff>
      <xdr:row>119</xdr:row>
      <xdr:rowOff>0</xdr:rowOff>
    </xdr:from>
    <xdr:ext cx="1516380" cy="886460"/>
    <xdr:pic>
      <xdr:nvPicPr>
        <xdr:cNvPr id="4" name="Picture 3">
          <a:extLst>
            <a:ext uri="{FF2B5EF4-FFF2-40B4-BE49-F238E27FC236}">
              <a16:creationId xmlns:a16="http://schemas.microsoft.com/office/drawing/2014/main" id="{FC3E4FB8-203A-4317-8729-94A89B2407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080" y="30038040"/>
          <a:ext cx="1516380" cy="886460"/>
        </a:xfrm>
        <a:prstGeom prst="rect">
          <a:avLst/>
        </a:prstGeom>
        <a:noFill/>
        <a:ln>
          <a:noFill/>
        </a:ln>
      </xdr:spPr>
    </xdr:pic>
    <xdr:clientData/>
  </xdr:oneCellAnchor>
</xdr:wsDr>
</file>

<file path=xl/drawings/drawing36.xml><?xml version="1.0" encoding="utf-8"?>
<xdr:wsDr xmlns:xdr="http://schemas.openxmlformats.org/drawingml/2006/spreadsheetDrawing" xmlns:a="http://schemas.openxmlformats.org/drawingml/2006/main">
  <xdr:oneCellAnchor>
    <xdr:from>
      <xdr:col>1</xdr:col>
      <xdr:colOff>22861</xdr:colOff>
      <xdr:row>43</xdr:row>
      <xdr:rowOff>15241</xdr:rowOff>
    </xdr:from>
    <xdr:ext cx="1485900" cy="868680"/>
    <xdr:pic>
      <xdr:nvPicPr>
        <xdr:cNvPr id="2" name="Picture 1">
          <a:extLst>
            <a:ext uri="{FF2B5EF4-FFF2-40B4-BE49-F238E27FC236}">
              <a16:creationId xmlns:a16="http://schemas.microsoft.com/office/drawing/2014/main" id="{9644021C-3632-45B9-A709-02F31A82CD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0944821"/>
          <a:ext cx="1485900" cy="868680"/>
        </a:xfrm>
        <a:prstGeom prst="rect">
          <a:avLst/>
        </a:prstGeom>
        <a:noFill/>
        <a:ln>
          <a:noFill/>
        </a:ln>
      </xdr:spPr>
    </xdr:pic>
    <xdr:clientData/>
  </xdr:oneCellAnchor>
  <xdr:oneCellAnchor>
    <xdr:from>
      <xdr:col>3</xdr:col>
      <xdr:colOff>22861</xdr:colOff>
      <xdr:row>43</xdr:row>
      <xdr:rowOff>15241</xdr:rowOff>
    </xdr:from>
    <xdr:ext cx="1485900" cy="868680"/>
    <xdr:pic>
      <xdr:nvPicPr>
        <xdr:cNvPr id="3" name="Picture 2">
          <a:extLst>
            <a:ext uri="{FF2B5EF4-FFF2-40B4-BE49-F238E27FC236}">
              <a16:creationId xmlns:a16="http://schemas.microsoft.com/office/drawing/2014/main" id="{8CBAA112-8D0A-4692-8BAB-696A600B3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0944821"/>
          <a:ext cx="1485900" cy="868680"/>
        </a:xfrm>
        <a:prstGeom prst="rect">
          <a:avLst/>
        </a:prstGeom>
        <a:noFill/>
        <a:ln>
          <a:noFill/>
        </a:ln>
      </xdr:spPr>
    </xdr:pic>
    <xdr:clientData/>
  </xdr:oneCellAnchor>
</xdr:wsDr>
</file>

<file path=xl/drawings/drawing37.xml><?xml version="1.0" encoding="utf-8"?>
<xdr:wsDr xmlns:xdr="http://schemas.openxmlformats.org/drawingml/2006/spreadsheetDrawing" xmlns:a="http://schemas.openxmlformats.org/drawingml/2006/main">
  <xdr:oneCellAnchor>
    <xdr:from>
      <xdr:col>1</xdr:col>
      <xdr:colOff>22861</xdr:colOff>
      <xdr:row>43</xdr:row>
      <xdr:rowOff>15241</xdr:rowOff>
    </xdr:from>
    <xdr:ext cx="1485900" cy="868680"/>
    <xdr:pic>
      <xdr:nvPicPr>
        <xdr:cNvPr id="2" name="Picture 1">
          <a:extLst>
            <a:ext uri="{FF2B5EF4-FFF2-40B4-BE49-F238E27FC236}">
              <a16:creationId xmlns:a16="http://schemas.microsoft.com/office/drawing/2014/main" id="{78C95EAC-42ED-4E4A-9FAC-45B460F5E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1836361"/>
          <a:ext cx="1485900" cy="868680"/>
        </a:xfrm>
        <a:prstGeom prst="rect">
          <a:avLst/>
        </a:prstGeom>
        <a:noFill/>
        <a:ln>
          <a:noFill/>
        </a:ln>
      </xdr:spPr>
    </xdr:pic>
    <xdr:clientData/>
  </xdr:oneCellAnchor>
  <xdr:oneCellAnchor>
    <xdr:from>
      <xdr:col>3</xdr:col>
      <xdr:colOff>22861</xdr:colOff>
      <xdr:row>43</xdr:row>
      <xdr:rowOff>15241</xdr:rowOff>
    </xdr:from>
    <xdr:ext cx="1485900" cy="868680"/>
    <xdr:pic>
      <xdr:nvPicPr>
        <xdr:cNvPr id="3" name="Picture 2">
          <a:extLst>
            <a:ext uri="{FF2B5EF4-FFF2-40B4-BE49-F238E27FC236}">
              <a16:creationId xmlns:a16="http://schemas.microsoft.com/office/drawing/2014/main" id="{1F2B812A-75D4-40FD-B6F7-408991FE3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1836361"/>
          <a:ext cx="1485900" cy="868680"/>
        </a:xfrm>
        <a:prstGeom prst="rect">
          <a:avLst/>
        </a:prstGeom>
        <a:noFill/>
        <a:ln>
          <a:noFill/>
        </a:ln>
      </xdr:spPr>
    </xdr:pic>
    <xdr:clientData/>
  </xdr:oneCellAnchor>
</xdr:wsDr>
</file>

<file path=xl/drawings/drawing38.xml><?xml version="1.0" encoding="utf-8"?>
<xdr:wsDr xmlns:xdr="http://schemas.openxmlformats.org/drawingml/2006/spreadsheetDrawing" xmlns:a="http://schemas.openxmlformats.org/drawingml/2006/main">
  <xdr:oneCellAnchor>
    <xdr:from>
      <xdr:col>1</xdr:col>
      <xdr:colOff>22861</xdr:colOff>
      <xdr:row>94</xdr:row>
      <xdr:rowOff>15241</xdr:rowOff>
    </xdr:from>
    <xdr:ext cx="1485900" cy="868680"/>
    <xdr:pic>
      <xdr:nvPicPr>
        <xdr:cNvPr id="2" name="Picture 1">
          <a:extLst>
            <a:ext uri="{FF2B5EF4-FFF2-40B4-BE49-F238E27FC236}">
              <a16:creationId xmlns:a16="http://schemas.microsoft.com/office/drawing/2014/main" id="{856AC5BD-157A-4149-8703-6408D43BE4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2727901"/>
          <a:ext cx="1485900" cy="868680"/>
        </a:xfrm>
        <a:prstGeom prst="rect">
          <a:avLst/>
        </a:prstGeom>
        <a:noFill/>
        <a:ln>
          <a:noFill/>
        </a:ln>
      </xdr:spPr>
    </xdr:pic>
    <xdr:clientData/>
  </xdr:oneCellAnchor>
  <xdr:oneCellAnchor>
    <xdr:from>
      <xdr:col>3</xdr:col>
      <xdr:colOff>22861</xdr:colOff>
      <xdr:row>94</xdr:row>
      <xdr:rowOff>15241</xdr:rowOff>
    </xdr:from>
    <xdr:ext cx="1485900" cy="868680"/>
    <xdr:pic>
      <xdr:nvPicPr>
        <xdr:cNvPr id="3" name="Picture 2">
          <a:extLst>
            <a:ext uri="{FF2B5EF4-FFF2-40B4-BE49-F238E27FC236}">
              <a16:creationId xmlns:a16="http://schemas.microsoft.com/office/drawing/2014/main" id="{937D9F2E-7C1A-4604-B00D-3CDF534973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2727901"/>
          <a:ext cx="1485900" cy="868680"/>
        </a:xfrm>
        <a:prstGeom prst="rect">
          <a:avLst/>
        </a:prstGeom>
        <a:noFill/>
        <a:ln>
          <a:noFill/>
        </a:ln>
      </xdr:spPr>
    </xdr:pic>
    <xdr:clientData/>
  </xdr:oneCellAnchor>
</xdr:wsDr>
</file>

<file path=xl/drawings/drawing39.xml><?xml version="1.0" encoding="utf-8"?>
<xdr:wsDr xmlns:xdr="http://schemas.openxmlformats.org/drawingml/2006/spreadsheetDrawing" xmlns:a="http://schemas.openxmlformats.org/drawingml/2006/main">
  <xdr:oneCellAnchor>
    <xdr:from>
      <xdr:col>1</xdr:col>
      <xdr:colOff>22861</xdr:colOff>
      <xdr:row>44</xdr:row>
      <xdr:rowOff>15241</xdr:rowOff>
    </xdr:from>
    <xdr:ext cx="1485900" cy="868680"/>
    <xdr:pic>
      <xdr:nvPicPr>
        <xdr:cNvPr id="2" name="Picture 1">
          <a:extLst>
            <a:ext uri="{FF2B5EF4-FFF2-40B4-BE49-F238E27FC236}">
              <a16:creationId xmlns:a16="http://schemas.microsoft.com/office/drawing/2014/main" id="{8EECD991-41B9-4931-B264-540F9FCA01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3619441"/>
          <a:ext cx="1485900" cy="868680"/>
        </a:xfrm>
        <a:prstGeom prst="rect">
          <a:avLst/>
        </a:prstGeom>
        <a:noFill/>
        <a:ln>
          <a:noFill/>
        </a:ln>
      </xdr:spPr>
    </xdr:pic>
    <xdr:clientData/>
  </xdr:oneCellAnchor>
  <xdr:oneCellAnchor>
    <xdr:from>
      <xdr:col>3</xdr:col>
      <xdr:colOff>22861</xdr:colOff>
      <xdr:row>44</xdr:row>
      <xdr:rowOff>15241</xdr:rowOff>
    </xdr:from>
    <xdr:ext cx="1485900" cy="868680"/>
    <xdr:pic>
      <xdr:nvPicPr>
        <xdr:cNvPr id="3" name="Picture 2">
          <a:extLst>
            <a:ext uri="{FF2B5EF4-FFF2-40B4-BE49-F238E27FC236}">
              <a16:creationId xmlns:a16="http://schemas.microsoft.com/office/drawing/2014/main" id="{1CEC312B-6BBE-462A-AC11-A7EAC4C102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3619441"/>
          <a:ext cx="1485900" cy="86868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105</xdr:row>
      <xdr:rowOff>0</xdr:rowOff>
    </xdr:from>
    <xdr:to>
      <xdr:col>3</xdr:col>
      <xdr:colOff>1476375</xdr:colOff>
      <xdr:row>105</xdr:row>
      <xdr:rowOff>1075055</xdr:rowOff>
    </xdr:to>
    <xdr:pic>
      <xdr:nvPicPr>
        <xdr:cNvPr id="2" name="Picture 1">
          <a:extLst>
            <a:ext uri="{FF2B5EF4-FFF2-40B4-BE49-F238E27FC236}">
              <a16:creationId xmlns:a16="http://schemas.microsoft.com/office/drawing/2014/main" id="{8DFC0AF3-FEBE-447C-A999-DC9295BD9F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2400300"/>
          <a:ext cx="1476375" cy="892175"/>
        </a:xfrm>
        <a:prstGeom prst="rect">
          <a:avLst/>
        </a:prstGeom>
        <a:noFill/>
        <a:ln>
          <a:noFill/>
        </a:ln>
      </xdr:spPr>
    </xdr:pic>
    <xdr:clientData/>
  </xdr:twoCellAnchor>
  <xdr:twoCellAnchor editAs="oneCell">
    <xdr:from>
      <xdr:col>1</xdr:col>
      <xdr:colOff>15240</xdr:colOff>
      <xdr:row>105</xdr:row>
      <xdr:rowOff>15240</xdr:rowOff>
    </xdr:from>
    <xdr:to>
      <xdr:col>1</xdr:col>
      <xdr:colOff>1489710</xdr:colOff>
      <xdr:row>106</xdr:row>
      <xdr:rowOff>635</xdr:rowOff>
    </xdr:to>
    <xdr:pic>
      <xdr:nvPicPr>
        <xdr:cNvPr id="3" name="Picture 2">
          <a:extLst>
            <a:ext uri="{FF2B5EF4-FFF2-40B4-BE49-F238E27FC236}">
              <a16:creationId xmlns:a16="http://schemas.microsoft.com/office/drawing/2014/main" id="{E1D59B3F-4F6C-4642-95C2-8645A9F87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1580" y="20162520"/>
          <a:ext cx="1474470" cy="1075055"/>
        </a:xfrm>
        <a:prstGeom prst="rect">
          <a:avLst/>
        </a:prstGeom>
        <a:noFill/>
        <a:ln>
          <a:noFill/>
        </a:ln>
      </xdr:spPr>
    </xdr:pic>
    <xdr:clientData/>
  </xdr:twoCellAnchor>
</xdr:wsDr>
</file>

<file path=xl/drawings/drawing40.xml><?xml version="1.0" encoding="utf-8"?>
<xdr:wsDr xmlns:xdr="http://schemas.openxmlformats.org/drawingml/2006/spreadsheetDrawing" xmlns:a="http://schemas.openxmlformats.org/drawingml/2006/main">
  <xdr:oneCellAnchor>
    <xdr:from>
      <xdr:col>1</xdr:col>
      <xdr:colOff>22861</xdr:colOff>
      <xdr:row>43</xdr:row>
      <xdr:rowOff>15241</xdr:rowOff>
    </xdr:from>
    <xdr:ext cx="1485900" cy="868680"/>
    <xdr:pic>
      <xdr:nvPicPr>
        <xdr:cNvPr id="2" name="Picture 1">
          <a:extLst>
            <a:ext uri="{FF2B5EF4-FFF2-40B4-BE49-F238E27FC236}">
              <a16:creationId xmlns:a16="http://schemas.microsoft.com/office/drawing/2014/main" id="{6D4D362E-DBC6-45A5-9E48-D3643DD25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4510981"/>
          <a:ext cx="1485900" cy="868680"/>
        </a:xfrm>
        <a:prstGeom prst="rect">
          <a:avLst/>
        </a:prstGeom>
        <a:noFill/>
        <a:ln>
          <a:noFill/>
        </a:ln>
      </xdr:spPr>
    </xdr:pic>
    <xdr:clientData/>
  </xdr:oneCellAnchor>
  <xdr:oneCellAnchor>
    <xdr:from>
      <xdr:col>3</xdr:col>
      <xdr:colOff>22861</xdr:colOff>
      <xdr:row>43</xdr:row>
      <xdr:rowOff>15241</xdr:rowOff>
    </xdr:from>
    <xdr:ext cx="1485900" cy="868680"/>
    <xdr:pic>
      <xdr:nvPicPr>
        <xdr:cNvPr id="3" name="Picture 2">
          <a:extLst>
            <a:ext uri="{FF2B5EF4-FFF2-40B4-BE49-F238E27FC236}">
              <a16:creationId xmlns:a16="http://schemas.microsoft.com/office/drawing/2014/main" id="{8B37221D-4369-4EF7-9DFD-BBDAD5BF2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4510981"/>
          <a:ext cx="1485900" cy="868680"/>
        </a:xfrm>
        <a:prstGeom prst="rect">
          <a:avLst/>
        </a:prstGeom>
        <a:noFill/>
        <a:ln>
          <a:noFill/>
        </a:ln>
      </xdr:spPr>
    </xdr:pic>
    <xdr:clientData/>
  </xdr:oneCellAnchor>
</xdr:wsDr>
</file>

<file path=xl/drawings/drawing41.xml><?xml version="1.0" encoding="utf-8"?>
<xdr:wsDr xmlns:xdr="http://schemas.openxmlformats.org/drawingml/2006/spreadsheetDrawing" xmlns:a="http://schemas.openxmlformats.org/drawingml/2006/main">
  <xdr:oneCellAnchor>
    <xdr:from>
      <xdr:col>1</xdr:col>
      <xdr:colOff>22861</xdr:colOff>
      <xdr:row>43</xdr:row>
      <xdr:rowOff>15241</xdr:rowOff>
    </xdr:from>
    <xdr:ext cx="1485900" cy="868680"/>
    <xdr:pic>
      <xdr:nvPicPr>
        <xdr:cNvPr id="2" name="Picture 1">
          <a:extLst>
            <a:ext uri="{FF2B5EF4-FFF2-40B4-BE49-F238E27FC236}">
              <a16:creationId xmlns:a16="http://schemas.microsoft.com/office/drawing/2014/main" id="{C60991C6-648A-4406-812A-ED7DB4DC72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5402521"/>
          <a:ext cx="1485900" cy="868680"/>
        </a:xfrm>
        <a:prstGeom prst="rect">
          <a:avLst/>
        </a:prstGeom>
        <a:noFill/>
        <a:ln>
          <a:noFill/>
        </a:ln>
      </xdr:spPr>
    </xdr:pic>
    <xdr:clientData/>
  </xdr:oneCellAnchor>
  <xdr:oneCellAnchor>
    <xdr:from>
      <xdr:col>3</xdr:col>
      <xdr:colOff>22861</xdr:colOff>
      <xdr:row>43</xdr:row>
      <xdr:rowOff>15241</xdr:rowOff>
    </xdr:from>
    <xdr:ext cx="1485900" cy="868680"/>
    <xdr:pic>
      <xdr:nvPicPr>
        <xdr:cNvPr id="3" name="Picture 2">
          <a:extLst>
            <a:ext uri="{FF2B5EF4-FFF2-40B4-BE49-F238E27FC236}">
              <a16:creationId xmlns:a16="http://schemas.microsoft.com/office/drawing/2014/main" id="{B95061A6-7B2A-4342-8F50-D5AF484B68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5402521"/>
          <a:ext cx="1485900" cy="868680"/>
        </a:xfrm>
        <a:prstGeom prst="rect">
          <a:avLst/>
        </a:prstGeom>
        <a:noFill/>
        <a:ln>
          <a:noFill/>
        </a:ln>
      </xdr:spPr>
    </xdr:pic>
    <xdr:clientData/>
  </xdr:oneCellAnchor>
</xdr:wsDr>
</file>

<file path=xl/drawings/drawing42.xml><?xml version="1.0" encoding="utf-8"?>
<xdr:wsDr xmlns:xdr="http://schemas.openxmlformats.org/drawingml/2006/spreadsheetDrawing" xmlns:a="http://schemas.openxmlformats.org/drawingml/2006/main">
  <xdr:oneCellAnchor>
    <xdr:from>
      <xdr:col>1</xdr:col>
      <xdr:colOff>22861</xdr:colOff>
      <xdr:row>44</xdr:row>
      <xdr:rowOff>15241</xdr:rowOff>
    </xdr:from>
    <xdr:ext cx="1485900" cy="868680"/>
    <xdr:pic>
      <xdr:nvPicPr>
        <xdr:cNvPr id="2" name="Picture 1">
          <a:extLst>
            <a:ext uri="{FF2B5EF4-FFF2-40B4-BE49-F238E27FC236}">
              <a16:creationId xmlns:a16="http://schemas.microsoft.com/office/drawing/2014/main" id="{F4E61FE7-1460-4EAC-B0B1-B0553BF82B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4361" y="36294061"/>
          <a:ext cx="1485900" cy="868680"/>
        </a:xfrm>
        <a:prstGeom prst="rect">
          <a:avLst/>
        </a:prstGeom>
        <a:noFill/>
        <a:ln>
          <a:noFill/>
        </a:ln>
      </xdr:spPr>
    </xdr:pic>
    <xdr:clientData/>
  </xdr:oneCellAnchor>
  <xdr:oneCellAnchor>
    <xdr:from>
      <xdr:col>3</xdr:col>
      <xdr:colOff>22861</xdr:colOff>
      <xdr:row>44</xdr:row>
      <xdr:rowOff>15241</xdr:rowOff>
    </xdr:from>
    <xdr:ext cx="1485900" cy="868680"/>
    <xdr:pic>
      <xdr:nvPicPr>
        <xdr:cNvPr id="3" name="Picture 2">
          <a:extLst>
            <a:ext uri="{FF2B5EF4-FFF2-40B4-BE49-F238E27FC236}">
              <a16:creationId xmlns:a16="http://schemas.microsoft.com/office/drawing/2014/main" id="{A494F03F-512F-4343-9331-C51ED2A29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1" y="36294061"/>
          <a:ext cx="1485900" cy="86868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106</xdr:row>
      <xdr:rowOff>30480</xdr:rowOff>
    </xdr:from>
    <xdr:to>
      <xdr:col>2</xdr:col>
      <xdr:colOff>392430</xdr:colOff>
      <xdr:row>106</xdr:row>
      <xdr:rowOff>922655</xdr:rowOff>
    </xdr:to>
    <xdr:pic>
      <xdr:nvPicPr>
        <xdr:cNvPr id="2" name="Picture 1">
          <a:extLst>
            <a:ext uri="{FF2B5EF4-FFF2-40B4-BE49-F238E27FC236}">
              <a16:creationId xmlns:a16="http://schemas.microsoft.com/office/drawing/2014/main" id="{71419C31-6F31-41E9-B017-5BF8CB6473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6340" y="20360640"/>
          <a:ext cx="1474470" cy="892175"/>
        </a:xfrm>
        <a:prstGeom prst="rect">
          <a:avLst/>
        </a:prstGeom>
        <a:noFill/>
        <a:ln>
          <a:noFill/>
        </a:ln>
      </xdr:spPr>
    </xdr:pic>
    <xdr:clientData/>
  </xdr:twoCellAnchor>
  <xdr:twoCellAnchor editAs="oneCell">
    <xdr:from>
      <xdr:col>3</xdr:col>
      <xdr:colOff>0</xdr:colOff>
      <xdr:row>106</xdr:row>
      <xdr:rowOff>45720</xdr:rowOff>
    </xdr:from>
    <xdr:to>
      <xdr:col>4</xdr:col>
      <xdr:colOff>432435</xdr:colOff>
      <xdr:row>106</xdr:row>
      <xdr:rowOff>937895</xdr:rowOff>
    </xdr:to>
    <xdr:pic>
      <xdr:nvPicPr>
        <xdr:cNvPr id="3" name="Picture 2">
          <a:extLst>
            <a:ext uri="{FF2B5EF4-FFF2-40B4-BE49-F238E27FC236}">
              <a16:creationId xmlns:a16="http://schemas.microsoft.com/office/drawing/2014/main" id="{02CA3FC1-CC0D-4A60-9A43-A21831638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7180" y="20375880"/>
          <a:ext cx="1476375" cy="892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xdr:colOff>
      <xdr:row>85</xdr:row>
      <xdr:rowOff>45720</xdr:rowOff>
    </xdr:from>
    <xdr:to>
      <xdr:col>2</xdr:col>
      <xdr:colOff>400050</xdr:colOff>
      <xdr:row>85</xdr:row>
      <xdr:rowOff>937895</xdr:rowOff>
    </xdr:to>
    <xdr:pic>
      <xdr:nvPicPr>
        <xdr:cNvPr id="2" name="Picture 1">
          <a:extLst>
            <a:ext uri="{FF2B5EF4-FFF2-40B4-BE49-F238E27FC236}">
              <a16:creationId xmlns:a16="http://schemas.microsoft.com/office/drawing/2014/main" id="{8B84335C-D7AE-420E-969E-B4D4A62EF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3960" y="16535400"/>
          <a:ext cx="1474470" cy="892175"/>
        </a:xfrm>
        <a:prstGeom prst="rect">
          <a:avLst/>
        </a:prstGeom>
        <a:noFill/>
        <a:ln>
          <a:noFill/>
        </a:ln>
      </xdr:spPr>
    </xdr:pic>
    <xdr:clientData/>
  </xdr:twoCellAnchor>
  <xdr:twoCellAnchor editAs="oneCell">
    <xdr:from>
      <xdr:col>3</xdr:col>
      <xdr:colOff>15240</xdr:colOff>
      <xdr:row>85</xdr:row>
      <xdr:rowOff>53340</xdr:rowOff>
    </xdr:from>
    <xdr:to>
      <xdr:col>4</xdr:col>
      <xdr:colOff>447675</xdr:colOff>
      <xdr:row>85</xdr:row>
      <xdr:rowOff>945515</xdr:rowOff>
    </xdr:to>
    <xdr:pic>
      <xdr:nvPicPr>
        <xdr:cNvPr id="4" name="Picture 3">
          <a:extLst>
            <a:ext uri="{FF2B5EF4-FFF2-40B4-BE49-F238E27FC236}">
              <a16:creationId xmlns:a16="http://schemas.microsoft.com/office/drawing/2014/main" id="{F23C2F1D-AE07-44BE-BC19-B85617FF7E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420" y="16543020"/>
          <a:ext cx="1476375" cy="8921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15240</xdr:colOff>
      <xdr:row>73</xdr:row>
      <xdr:rowOff>30480</xdr:rowOff>
    </xdr:from>
    <xdr:to>
      <xdr:col>2</xdr:col>
      <xdr:colOff>407670</xdr:colOff>
      <xdr:row>73</xdr:row>
      <xdr:rowOff>922655</xdr:rowOff>
    </xdr:to>
    <xdr:pic>
      <xdr:nvPicPr>
        <xdr:cNvPr id="2" name="Picture 1">
          <a:extLst>
            <a:ext uri="{FF2B5EF4-FFF2-40B4-BE49-F238E27FC236}">
              <a16:creationId xmlns:a16="http://schemas.microsoft.com/office/drawing/2014/main" id="{60E4866A-BBAC-4B15-A31F-3D05B3D4D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1580" y="14325600"/>
          <a:ext cx="1474470" cy="892175"/>
        </a:xfrm>
        <a:prstGeom prst="rect">
          <a:avLst/>
        </a:prstGeom>
        <a:noFill/>
        <a:ln>
          <a:noFill/>
        </a:ln>
      </xdr:spPr>
    </xdr:pic>
    <xdr:clientData/>
  </xdr:twoCellAnchor>
  <xdr:twoCellAnchor editAs="oneCell">
    <xdr:from>
      <xdr:col>3</xdr:col>
      <xdr:colOff>0</xdr:colOff>
      <xdr:row>73</xdr:row>
      <xdr:rowOff>0</xdr:rowOff>
    </xdr:from>
    <xdr:to>
      <xdr:col>4</xdr:col>
      <xdr:colOff>432435</xdr:colOff>
      <xdr:row>73</xdr:row>
      <xdr:rowOff>892175</xdr:rowOff>
    </xdr:to>
    <xdr:pic>
      <xdr:nvPicPr>
        <xdr:cNvPr id="5" name="Picture 4">
          <a:extLst>
            <a:ext uri="{FF2B5EF4-FFF2-40B4-BE49-F238E27FC236}">
              <a16:creationId xmlns:a16="http://schemas.microsoft.com/office/drawing/2014/main" id="{E56BBF55-E299-4894-B7F6-5B5220D08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5074920"/>
          <a:ext cx="1476375" cy="8921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2</xdr:col>
      <xdr:colOff>392430</xdr:colOff>
      <xdr:row>101</xdr:row>
      <xdr:rowOff>8255</xdr:rowOff>
    </xdr:to>
    <xdr:pic>
      <xdr:nvPicPr>
        <xdr:cNvPr id="3" name="Picture 2">
          <a:extLst>
            <a:ext uri="{FF2B5EF4-FFF2-40B4-BE49-F238E27FC236}">
              <a16:creationId xmlns:a16="http://schemas.microsoft.com/office/drawing/2014/main" id="{CA4A4D08-DF42-4A50-9022-A228234B89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5966460"/>
          <a:ext cx="1474470" cy="892175"/>
        </a:xfrm>
        <a:prstGeom prst="rect">
          <a:avLst/>
        </a:prstGeom>
        <a:noFill/>
        <a:ln>
          <a:noFill/>
        </a:ln>
      </xdr:spPr>
    </xdr:pic>
    <xdr:clientData/>
  </xdr:twoCellAnchor>
  <xdr:twoCellAnchor editAs="oneCell">
    <xdr:from>
      <xdr:col>3</xdr:col>
      <xdr:colOff>0</xdr:colOff>
      <xdr:row>100</xdr:row>
      <xdr:rowOff>0</xdr:rowOff>
    </xdr:from>
    <xdr:to>
      <xdr:col>4</xdr:col>
      <xdr:colOff>432435</xdr:colOff>
      <xdr:row>101</xdr:row>
      <xdr:rowOff>8255</xdr:rowOff>
    </xdr:to>
    <xdr:pic>
      <xdr:nvPicPr>
        <xdr:cNvPr id="5" name="Picture 4">
          <a:extLst>
            <a:ext uri="{FF2B5EF4-FFF2-40B4-BE49-F238E27FC236}">
              <a16:creationId xmlns:a16="http://schemas.microsoft.com/office/drawing/2014/main" id="{1AAD7C72-2F96-49FB-94C5-A79FD80A00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5966460"/>
          <a:ext cx="1476375" cy="892175"/>
        </a:xfrm>
        <a:prstGeom prst="rect">
          <a:avLst/>
        </a:prstGeom>
        <a:noFill/>
        <a:ln>
          <a:noFill/>
        </a:ln>
      </xdr:spPr>
    </xdr:pic>
    <xdr:clientData/>
  </xdr:twoCellAnchor>
  <xdr:oneCellAnchor>
    <xdr:from>
      <xdr:col>5</xdr:col>
      <xdr:colOff>22860</xdr:colOff>
      <xdr:row>100</xdr:row>
      <xdr:rowOff>15240</xdr:rowOff>
    </xdr:from>
    <xdr:ext cx="1516380" cy="886460"/>
    <xdr:pic>
      <xdr:nvPicPr>
        <xdr:cNvPr id="6" name="Picture 5">
          <a:extLst>
            <a:ext uri="{FF2B5EF4-FFF2-40B4-BE49-F238E27FC236}">
              <a16:creationId xmlns:a16="http://schemas.microsoft.com/office/drawing/2014/main" id="{306C0891-BB27-488F-A193-8416232C28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1740" y="19065240"/>
          <a:ext cx="1516380" cy="88646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91</xdr:row>
      <xdr:rowOff>0</xdr:rowOff>
    </xdr:from>
    <xdr:to>
      <xdr:col>4</xdr:col>
      <xdr:colOff>432435</xdr:colOff>
      <xdr:row>91</xdr:row>
      <xdr:rowOff>892175</xdr:rowOff>
    </xdr:to>
    <xdr:pic>
      <xdr:nvPicPr>
        <xdr:cNvPr id="4" name="Picture 3">
          <a:extLst>
            <a:ext uri="{FF2B5EF4-FFF2-40B4-BE49-F238E27FC236}">
              <a16:creationId xmlns:a16="http://schemas.microsoft.com/office/drawing/2014/main" id="{0B1F7750-8BBE-4F5F-8519-B82311B604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3840" y="6858000"/>
          <a:ext cx="1476375" cy="892175"/>
        </a:xfrm>
        <a:prstGeom prst="rect">
          <a:avLst/>
        </a:prstGeom>
        <a:noFill/>
        <a:ln>
          <a:noFill/>
        </a:ln>
      </xdr:spPr>
    </xdr:pic>
    <xdr:clientData/>
  </xdr:twoCellAnchor>
  <xdr:twoCellAnchor editAs="oneCell">
    <xdr:from>
      <xdr:col>1</xdr:col>
      <xdr:colOff>121920</xdr:colOff>
      <xdr:row>91</xdr:row>
      <xdr:rowOff>53340</xdr:rowOff>
    </xdr:from>
    <xdr:to>
      <xdr:col>2</xdr:col>
      <xdr:colOff>482600</xdr:colOff>
      <xdr:row>91</xdr:row>
      <xdr:rowOff>897890</xdr:rowOff>
    </xdr:to>
    <xdr:pic>
      <xdr:nvPicPr>
        <xdr:cNvPr id="5" name="Picture 4">
          <a:extLst>
            <a:ext uri="{FF2B5EF4-FFF2-40B4-BE49-F238E27FC236}">
              <a16:creationId xmlns:a16="http://schemas.microsoft.com/office/drawing/2014/main" id="{604C183C-219E-4AC4-8C5C-7F220FF94C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3420" y="6911340"/>
          <a:ext cx="1442720" cy="8445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jehzeel_master_edelweissmf_com1/Documents/FCMPL2/LAB/COMPLIANCE/Mutual%20Fund/compliance/Compliance/Reports/1%20-%20SEBI/31_Monthly%20Portfolio%20Disclosure/2022/7.%20July/EDEL_Portfolio%20Monthly%2031-Jul-2022.xlsx?88332280" TargetMode="External"/><Relationship Id="rId1" Type="http://schemas.openxmlformats.org/officeDocument/2006/relationships/externalLinkPath" Target="file:///\\88332280\EDEL_Portfolio%20Monthly%2031-Jul-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DACBF"/>
      <sheetName val="EDBE23"/>
      <sheetName val="EDBE25"/>
      <sheetName val="EDBE30"/>
      <sheetName val="EDBE31"/>
      <sheetName val="EDBE32"/>
      <sheetName val="EDBPDF"/>
      <sheetName val="EDCPSF"/>
      <sheetName val="EDFF23"/>
      <sheetName val="EDFF25"/>
      <sheetName val="EDFF30"/>
      <sheetName val="EDFF31"/>
      <sheetName val="EDFF32"/>
      <sheetName val="EDGSEC"/>
      <sheetName val="EDNP27"/>
      <sheetName val="EDNPSF"/>
      <sheetName val="EDONTF"/>
      <sheetName val="EEARBF"/>
      <sheetName val="EEARFD"/>
      <sheetName val="EEDGEF"/>
      <sheetName val="EEECRF"/>
      <sheetName val="EEELSS"/>
      <sheetName val="EEEQTF"/>
      <sheetName val="EEESCF"/>
      <sheetName val="EEESSF"/>
      <sheetName val="EEIF30"/>
      <sheetName val="EEIF50"/>
      <sheetName val="EELMIF"/>
      <sheetName val="EEMOF1"/>
      <sheetName val="EENFBA"/>
      <sheetName val="EEPRUA"/>
      <sheetName val="EESMCF"/>
      <sheetName val="ELLIQF"/>
      <sheetName val="EOASEF"/>
      <sheetName val="EOCHIF"/>
      <sheetName val="EODWHF"/>
      <sheetName val="EOEDOF"/>
      <sheetName val="EOEMOP"/>
      <sheetName val="EOUSEF"/>
      <sheetName val="EOUST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92E7-E5F1-4998-92CD-2734D76699E1}">
  <dimension ref="A1:G44"/>
  <sheetViews>
    <sheetView topLeftCell="A15" workbookViewId="0">
      <selection activeCell="B15" sqref="B15"/>
    </sheetView>
  </sheetViews>
  <sheetFormatPr defaultRowHeight="14.4" x14ac:dyDescent="0.3"/>
  <cols>
    <col min="1" max="1" width="8.44140625" bestFit="1" customWidth="1"/>
    <col min="2" max="2" width="55.44140625" bestFit="1" customWidth="1"/>
    <col min="3" max="3" width="24.33203125" customWidth="1"/>
    <col min="4" max="4" width="26.44140625" customWidth="1"/>
    <col min="5" max="6" width="23" customWidth="1"/>
    <col min="7" max="7" width="24.88671875" customWidth="1"/>
  </cols>
  <sheetData>
    <row r="1" spans="1:7" s="1" customFormat="1" x14ac:dyDescent="0.3">
      <c r="A1" s="64" t="s">
        <v>2051</v>
      </c>
      <c r="B1" s="64"/>
    </row>
    <row r="2" spans="1:7" s="1" customFormat="1" x14ac:dyDescent="0.3">
      <c r="A2" s="64" t="s">
        <v>2052</v>
      </c>
      <c r="B2" s="64"/>
    </row>
    <row r="3" spans="1:7" s="1" customFormat="1" x14ac:dyDescent="0.3">
      <c r="A3" s="69" t="s">
        <v>2049</v>
      </c>
      <c r="B3" s="69" t="s">
        <v>2050</v>
      </c>
      <c r="C3" s="70" t="s">
        <v>2124</v>
      </c>
      <c r="D3" s="70" t="s">
        <v>2125</v>
      </c>
      <c r="E3" s="70" t="s">
        <v>2126</v>
      </c>
      <c r="F3" s="70" t="s">
        <v>2125</v>
      </c>
      <c r="G3" s="70" t="s">
        <v>2126</v>
      </c>
    </row>
    <row r="4" spans="1:7" ht="70.2" customHeight="1" x14ac:dyDescent="0.3">
      <c r="A4" s="71" t="s">
        <v>2053</v>
      </c>
      <c r="B4" s="72" t="str">
        <f>HYPERLINK("[EDEL_Portfolio Monthly Notes 31-Aug-2022.xlsx]EDACBF!A1","Edelweiss Money Market Fund")</f>
        <v>Edelweiss Money Market Fund</v>
      </c>
      <c r="C4" s="68"/>
      <c r="D4" s="73" t="s">
        <v>2127</v>
      </c>
      <c r="E4" s="60"/>
      <c r="F4" s="73" t="s">
        <v>2128</v>
      </c>
      <c r="G4" s="60"/>
    </row>
    <row r="5" spans="1:7" ht="75.75" customHeight="1" x14ac:dyDescent="0.3">
      <c r="A5" s="71" t="s">
        <v>2054</v>
      </c>
      <c r="B5" s="72" t="str">
        <f>HYPERLINK("[EDEL_Portfolio Monthly Notes 31-Aug-2022.xlsx]EDBE23!A1","BHARAT Bond ETF - April 2023")</f>
        <v>BHARAT Bond ETF - April 2023</v>
      </c>
      <c r="C5" s="68"/>
      <c r="D5" s="73" t="s">
        <v>2129</v>
      </c>
      <c r="E5" s="68"/>
      <c r="F5" s="71"/>
      <c r="G5" s="71"/>
    </row>
    <row r="6" spans="1:7" ht="70.2" customHeight="1" x14ac:dyDescent="0.3">
      <c r="A6" s="71" t="s">
        <v>2055</v>
      </c>
      <c r="B6" s="72" t="str">
        <f>HYPERLINK("[EDEL_Portfolio Monthly Notes 31-Aug-2022.xlsx]EDBE25!A1","BHARAT Bond ETF - April 2025")</f>
        <v>BHARAT Bond ETF - April 2025</v>
      </c>
      <c r="C6" s="60"/>
      <c r="D6" s="73" t="s">
        <v>2130</v>
      </c>
      <c r="E6" s="60"/>
      <c r="F6" s="71"/>
      <c r="G6" s="71"/>
    </row>
    <row r="7" spans="1:7" ht="70.2" customHeight="1" x14ac:dyDescent="0.3">
      <c r="A7" s="71" t="s">
        <v>2056</v>
      </c>
      <c r="B7" s="72" t="str">
        <f>HYPERLINK("[EDEL_Portfolio Monthly Notes 31-Aug-2022.xlsx]EDBE30!A1","BHARAT Bond ETF - April 2030")</f>
        <v>BHARAT Bond ETF - April 2030</v>
      </c>
      <c r="C7" s="68"/>
      <c r="D7" s="73" t="s">
        <v>2131</v>
      </c>
      <c r="E7" s="68"/>
      <c r="F7" s="71"/>
      <c r="G7" s="71"/>
    </row>
    <row r="8" spans="1:7" ht="70.2" customHeight="1" x14ac:dyDescent="0.3">
      <c r="A8" s="71" t="s">
        <v>2057</v>
      </c>
      <c r="B8" s="72" t="str">
        <f>HYPERLINK("[EDEL_Portfolio Monthly Notes 31-Aug-2022.xlsx]EDBE31!A1","BHARAT Bond ETF - April 2031")</f>
        <v>BHARAT Bond ETF - April 2031</v>
      </c>
      <c r="C8" s="68"/>
      <c r="D8" s="73" t="s">
        <v>2132</v>
      </c>
      <c r="E8" s="68"/>
      <c r="F8" s="71"/>
      <c r="G8" s="71"/>
    </row>
    <row r="9" spans="1:7" ht="70.2" customHeight="1" x14ac:dyDescent="0.3">
      <c r="A9" s="71" t="s">
        <v>2058</v>
      </c>
      <c r="B9" s="72" t="str">
        <f>HYPERLINK("[EDEL_Portfolio Monthly Notes 31-Aug-2022.xlsx]EDBE32!A1","BHARAT Bond ETF - April 2032")</f>
        <v>BHARAT Bond ETF - April 2032</v>
      </c>
      <c r="C9" s="71"/>
      <c r="D9" s="73" t="s">
        <v>2133</v>
      </c>
      <c r="E9" s="71"/>
      <c r="F9" s="71"/>
      <c r="G9" s="71"/>
    </row>
    <row r="10" spans="1:7" ht="70.2" customHeight="1" x14ac:dyDescent="0.3">
      <c r="A10" s="71" t="s">
        <v>2059</v>
      </c>
      <c r="B10" s="72" t="str">
        <f>HYPERLINK("[EDEL_Portfolio Monthly Notes 31-Aug-2022.xlsx]EDBPDF!A1","Edelweiss Banking and PSU Debt Fund")</f>
        <v>Edelweiss Banking and PSU Debt Fund</v>
      </c>
      <c r="C10" s="68"/>
      <c r="D10" s="74" t="s">
        <v>2134</v>
      </c>
      <c r="E10" s="68"/>
      <c r="F10" s="73" t="s">
        <v>2135</v>
      </c>
      <c r="G10" s="68"/>
    </row>
    <row r="11" spans="1:7" ht="70.2" customHeight="1" x14ac:dyDescent="0.3">
      <c r="A11" s="71" t="s">
        <v>2060</v>
      </c>
      <c r="B11" s="72" t="str">
        <f>HYPERLINK("[EDEL_Portfolio Monthly Notes 31-Aug-2022.xlsx]EDCPSF!A1","Edelweiss CRL PSU PL SDL 50 50 Oct-25 FD")</f>
        <v>Edelweiss CRL PSU PL SDL 50 50 Oct-25 FD</v>
      </c>
      <c r="C11" s="71"/>
      <c r="D11" s="73" t="s">
        <v>2136</v>
      </c>
      <c r="E11" s="71"/>
      <c r="F11" s="71"/>
      <c r="G11" s="71"/>
    </row>
    <row r="12" spans="1:7" ht="70.2" customHeight="1" x14ac:dyDescent="0.3">
      <c r="A12" s="71" t="s">
        <v>2061</v>
      </c>
      <c r="B12" s="72" t="str">
        <f>HYPERLINK("[EDEL_Portfolio Monthly Notes 31-Aug-2022.xlsx]EDFF23!A1","BHARAT Bond FOF - April 2023")</f>
        <v>BHARAT Bond FOF - April 2023</v>
      </c>
      <c r="C12" s="68"/>
      <c r="D12" s="73" t="s">
        <v>2129</v>
      </c>
      <c r="E12" s="68"/>
      <c r="F12" s="71"/>
      <c r="G12" s="71"/>
    </row>
    <row r="13" spans="1:7" ht="70.2" customHeight="1" x14ac:dyDescent="0.3">
      <c r="A13" s="71" t="s">
        <v>2062</v>
      </c>
      <c r="B13" s="72" t="str">
        <f>HYPERLINK("[EDEL_Portfolio Monthly Notes 31-Aug-2022.xlsx]EDFF25!A1","BHARAT Bond FOF - April 2025")</f>
        <v>BHARAT Bond FOF - April 2025</v>
      </c>
      <c r="C13" s="68"/>
      <c r="D13" s="73" t="s">
        <v>2164</v>
      </c>
      <c r="E13" s="71"/>
      <c r="F13" s="71"/>
      <c r="G13" s="71"/>
    </row>
    <row r="14" spans="1:7" ht="70.2" customHeight="1" x14ac:dyDescent="0.3">
      <c r="A14" s="71" t="s">
        <v>2063</v>
      </c>
      <c r="B14" s="72" t="str">
        <f>HYPERLINK("[EDEL_Portfolio Monthly Notes 31-Aug-2022.xlsx]EDFF30!A1","BHARAT Bond FOF - April 2030")</f>
        <v>BHARAT Bond FOF - April 2030</v>
      </c>
      <c r="C14" s="68"/>
      <c r="D14" s="73" t="s">
        <v>2131</v>
      </c>
      <c r="E14" s="71"/>
      <c r="F14" s="71"/>
      <c r="G14" s="71"/>
    </row>
    <row r="15" spans="1:7" ht="70.2" customHeight="1" x14ac:dyDescent="0.3">
      <c r="A15" s="71" t="s">
        <v>2064</v>
      </c>
      <c r="B15" s="72" t="str">
        <f>HYPERLINK("[EDEL_Portfolio Monthly Notes 31-Aug-2022.xlsx]EDFF31!A1","BHARAT Bond FOF - April 2031")</f>
        <v>BHARAT Bond FOF - April 2031</v>
      </c>
      <c r="C15" s="71"/>
      <c r="D15" s="73" t="s">
        <v>2132</v>
      </c>
      <c r="E15" s="71"/>
      <c r="F15" s="71"/>
      <c r="G15" s="71"/>
    </row>
    <row r="16" spans="1:7" ht="70.2" customHeight="1" x14ac:dyDescent="0.3">
      <c r="A16" s="71" t="s">
        <v>2065</v>
      </c>
      <c r="B16" s="72" t="str">
        <f>HYPERLINK("[EDEL_Portfolio Monthly Notes 31-Aug-2022.xlsx]EDFF32!A1","BHARAT Bond FOF - April 2032")</f>
        <v>BHARAT Bond FOF - April 2032</v>
      </c>
      <c r="C16" s="68"/>
      <c r="D16" s="73" t="s">
        <v>2133</v>
      </c>
      <c r="E16" s="71"/>
      <c r="F16" s="71"/>
      <c r="G16" s="71"/>
    </row>
    <row r="17" spans="1:7" ht="70.2" customHeight="1" x14ac:dyDescent="0.3">
      <c r="A17" s="71" t="s">
        <v>2066</v>
      </c>
      <c r="B17" s="72" t="str">
        <f>HYPERLINK("[EDEL_Portfolio Monthly Notes 31-Aug-2022.xlsx]EDGSEC!A1","Edelweiss Government Securities Fund")</f>
        <v>Edelweiss Government Securities Fund</v>
      </c>
      <c r="C17" s="71"/>
      <c r="D17" s="73" t="s">
        <v>2137</v>
      </c>
      <c r="E17" s="71"/>
      <c r="F17" s="73" t="s">
        <v>2138</v>
      </c>
      <c r="G17" s="71"/>
    </row>
    <row r="18" spans="1:7" ht="70.2" customHeight="1" x14ac:dyDescent="0.3">
      <c r="A18" s="71" t="s">
        <v>2067</v>
      </c>
      <c r="B18" s="72" t="str">
        <f>HYPERLINK("[EDEL_Portfolio Monthly Notes 31-Aug-2022.xlsx]EDNP27!A1","Edelweiss Nifty PSU Bond Plus SDL Apr2027 50 50 Index")</f>
        <v>Edelweiss Nifty PSU Bond Plus SDL Apr2027 50 50 Index</v>
      </c>
      <c r="C18" s="71"/>
      <c r="D18" s="73" t="s">
        <v>2139</v>
      </c>
      <c r="E18" s="71"/>
      <c r="F18" s="71"/>
      <c r="G18" s="71"/>
    </row>
    <row r="19" spans="1:7" ht="70.2" customHeight="1" x14ac:dyDescent="0.3">
      <c r="A19" s="71" t="s">
        <v>2068</v>
      </c>
      <c r="B19" s="72" t="str">
        <f>HYPERLINK("[EDEL_Portfolio Monthly Notes 31-Aug-2022.xlsx]EDNPSF!A1","Edelweiss Nifty PSU Bond Plus SDL Apr2026 50 50 Index Fund")</f>
        <v>Edelweiss Nifty PSU Bond Plus SDL Apr2026 50 50 Index Fund</v>
      </c>
      <c r="C19" s="71"/>
      <c r="D19" s="73" t="s">
        <v>2140</v>
      </c>
      <c r="E19" s="68"/>
      <c r="F19" s="71"/>
      <c r="G19" s="71"/>
    </row>
    <row r="20" spans="1:7" ht="70.2" customHeight="1" x14ac:dyDescent="0.3">
      <c r="A20" s="71" t="s">
        <v>2069</v>
      </c>
      <c r="B20" s="72" t="str">
        <f>HYPERLINK("[EDEL_Portfolio Monthly Notes 31-Aug-2022.xlsx]EDONTF!A1","EDELWEISS OVERNIGHT FUND")</f>
        <v>EDELWEISS OVERNIGHT FUND</v>
      </c>
      <c r="C20" s="68"/>
      <c r="D20" s="73" t="s">
        <v>2141</v>
      </c>
      <c r="E20" s="68"/>
      <c r="F20" s="71"/>
      <c r="G20" s="71"/>
    </row>
    <row r="21" spans="1:7" ht="70.2" customHeight="1" x14ac:dyDescent="0.3">
      <c r="A21" s="71" t="s">
        <v>2070</v>
      </c>
      <c r="B21" s="72" t="str">
        <f>HYPERLINK("[EDEL_Portfolio Monthly Notes 31-Aug-2022.xlsx]EEARBF!A1","Edelweiss Arbitrage Fund")</f>
        <v>Edelweiss Arbitrage Fund</v>
      </c>
      <c r="C21" s="68"/>
      <c r="D21" s="68" t="s">
        <v>2142</v>
      </c>
      <c r="E21" s="68"/>
      <c r="F21" s="71"/>
      <c r="G21" s="71"/>
    </row>
    <row r="22" spans="1:7" ht="70.2" customHeight="1" x14ac:dyDescent="0.3">
      <c r="A22" s="71" t="s">
        <v>2071</v>
      </c>
      <c r="B22" s="72" t="str">
        <f>HYPERLINK("[EDEL_Portfolio Monthly Notes 31-Aug-2022.xlsx]EEARFD!A1","Edelweiss Balanced Advantage Fund")</f>
        <v>Edelweiss Balanced Advantage Fund</v>
      </c>
      <c r="C22" s="68"/>
      <c r="D22" s="73" t="s">
        <v>2143</v>
      </c>
      <c r="E22" s="68"/>
      <c r="F22" s="71"/>
      <c r="G22" s="71"/>
    </row>
    <row r="23" spans="1:7" ht="70.2" customHeight="1" x14ac:dyDescent="0.3">
      <c r="A23" s="71" t="s">
        <v>2072</v>
      </c>
      <c r="B23" s="72" t="str">
        <f>HYPERLINK("[EDEL_Portfolio Monthly Notes 31-Aug-2022.xlsx]EEDGEF!A1","Edelweiss Large Cap Fund")</f>
        <v>Edelweiss Large Cap Fund</v>
      </c>
      <c r="C23" s="68"/>
      <c r="D23" s="68" t="s">
        <v>2144</v>
      </c>
      <c r="E23" s="68"/>
      <c r="F23" s="71"/>
      <c r="G23" s="71"/>
    </row>
    <row r="24" spans="1:7" ht="70.2" customHeight="1" x14ac:dyDescent="0.3">
      <c r="A24" s="71" t="s">
        <v>2073</v>
      </c>
      <c r="B24" s="72" t="str">
        <f>HYPERLINK("[EDEL_Portfolio Monthly Notes 31-Aug-2022.xlsx]EEECRF!A1","Edelweiss Flexi-Cap Fund")</f>
        <v>Edelweiss Flexi-Cap Fund</v>
      </c>
      <c r="C24" s="68"/>
      <c r="D24" s="68" t="s">
        <v>2145</v>
      </c>
      <c r="E24" s="68"/>
      <c r="F24" s="71"/>
      <c r="G24" s="71"/>
    </row>
    <row r="25" spans="1:7" ht="70.2" customHeight="1" x14ac:dyDescent="0.3">
      <c r="A25" s="71" t="s">
        <v>2074</v>
      </c>
      <c r="B25" s="72" t="str">
        <f>HYPERLINK("[EDEL_Portfolio Monthly Notes 31-Aug-2022.xlsx]EEELSS!A1","Edelweiss Long Term Equity Fund")</f>
        <v>Edelweiss Long Term Equity Fund</v>
      </c>
      <c r="C25" s="68"/>
      <c r="D25" s="68" t="s">
        <v>2145</v>
      </c>
      <c r="E25" s="68"/>
      <c r="F25" s="71"/>
      <c r="G25" s="71"/>
    </row>
    <row r="26" spans="1:7" ht="70.2" customHeight="1" x14ac:dyDescent="0.3">
      <c r="A26" s="71" t="s">
        <v>2075</v>
      </c>
      <c r="B26" s="72" t="str">
        <f>HYPERLINK("[EDEL_Portfolio Monthly Notes 31-Aug-2022.xlsx]EEEQTF!A1","Edelweiss Large &amp; Mid Cap Fund")</f>
        <v>Edelweiss Large &amp; Mid Cap Fund</v>
      </c>
      <c r="C26" s="68"/>
      <c r="D26" s="73" t="s">
        <v>2146</v>
      </c>
      <c r="E26" s="68"/>
      <c r="F26" s="71"/>
      <c r="G26" s="71"/>
    </row>
    <row r="27" spans="1:7" ht="70.2" customHeight="1" x14ac:dyDescent="0.3">
      <c r="A27" s="71" t="s">
        <v>2076</v>
      </c>
      <c r="B27" s="72" t="str">
        <f>HYPERLINK("[EDEL_Portfolio Monthly Notes 31-Aug-2022.xlsx]EEESCF!A1","Edelweiss Small Cap Fund")</f>
        <v>Edelweiss Small Cap Fund</v>
      </c>
      <c r="C27" s="68"/>
      <c r="D27" s="68" t="s">
        <v>2147</v>
      </c>
      <c r="E27" s="68"/>
      <c r="F27" s="71"/>
      <c r="G27" s="71"/>
    </row>
    <row r="28" spans="1:7" ht="70.2" customHeight="1" x14ac:dyDescent="0.3">
      <c r="A28" s="71" t="s">
        <v>2077</v>
      </c>
      <c r="B28" s="72" t="str">
        <f>HYPERLINK("[EDEL_Portfolio Monthly Notes 31-Aug-2022.xlsx]EEESSF!A1","Edelweiss Equity Savings Fund")</f>
        <v>Edelweiss Equity Savings Fund</v>
      </c>
      <c r="C28" s="68"/>
      <c r="D28" s="68" t="s">
        <v>2148</v>
      </c>
      <c r="E28" s="71"/>
      <c r="F28" s="71"/>
      <c r="G28" s="71"/>
    </row>
    <row r="29" spans="1:7" ht="70.2" customHeight="1" x14ac:dyDescent="0.3">
      <c r="A29" s="71" t="s">
        <v>2078</v>
      </c>
      <c r="B29" s="72" t="str">
        <f>HYPERLINK("[EDEL_Portfolio Monthly Notes 31-Aug-2022.xlsx]EEFOCF!A1","Edelweiss Focused Equity Fund")</f>
        <v>Edelweiss Focused Equity Fund</v>
      </c>
      <c r="C29" s="71"/>
      <c r="D29" s="68" t="s">
        <v>2166</v>
      </c>
      <c r="E29" s="71"/>
      <c r="F29" s="71"/>
      <c r="G29" s="71"/>
    </row>
    <row r="30" spans="1:7" ht="70.2" customHeight="1" x14ac:dyDescent="0.3">
      <c r="A30" s="71" t="s">
        <v>2079</v>
      </c>
      <c r="B30" s="72" t="str">
        <f>HYPERLINK("[EDEL_Portfolio Monthly Notes 31-Aug-2022.xlsx]EEIF30!A1","Edelweiss Nifty 100 Quality 30 Index Fnd")</f>
        <v>Edelweiss Nifty 100 Quality 30 Index Fnd</v>
      </c>
      <c r="C30" s="68"/>
      <c r="D30" s="68" t="s">
        <v>2149</v>
      </c>
      <c r="E30" s="68"/>
      <c r="F30" s="71"/>
      <c r="G30" s="71"/>
    </row>
    <row r="31" spans="1:7" ht="70.2" customHeight="1" x14ac:dyDescent="0.3">
      <c r="A31" s="71" t="s">
        <v>2080</v>
      </c>
      <c r="B31" s="72" t="str">
        <f>HYPERLINK("[EDEL_Portfolio Monthly Notes 31-Aug-2022.xlsx]EEIF50!A1","Edelweiss Nifty 50 Index Fund")</f>
        <v>Edelweiss Nifty 50 Index Fund</v>
      </c>
      <c r="C31" s="68"/>
      <c r="D31" s="68" t="s">
        <v>2150</v>
      </c>
      <c r="E31" s="68"/>
      <c r="F31" s="71"/>
      <c r="G31" s="71"/>
    </row>
    <row r="32" spans="1:7" ht="70.2" customHeight="1" x14ac:dyDescent="0.3">
      <c r="A32" s="71" t="s">
        <v>2081</v>
      </c>
      <c r="B32" s="72" t="str">
        <f>HYPERLINK("[EDEL_Portfolio Monthly Notes 31-Aug-2022.xlsx]EELMIF!A1","Edelweiss NIFTY Large Mid Cap 250 Index Fund")</f>
        <v>Edelweiss NIFTY Large Mid Cap 250 Index Fund</v>
      </c>
      <c r="C32" s="68"/>
      <c r="D32" s="73" t="s">
        <v>2151</v>
      </c>
      <c r="E32" s="68"/>
      <c r="F32" s="71"/>
      <c r="G32" s="71"/>
    </row>
    <row r="33" spans="1:7" ht="70.2" customHeight="1" x14ac:dyDescent="0.3">
      <c r="A33" s="71" t="s">
        <v>2082</v>
      </c>
      <c r="B33" s="72" t="str">
        <f>HYPERLINK("[EDEL_Portfolio Monthly Notes 31-Aug-2022.xlsx]EEMOF1!A1","EDELWEISS RECENTLY LISTED IPO FUND")</f>
        <v>EDELWEISS RECENTLY LISTED IPO FUND</v>
      </c>
      <c r="C33" s="68"/>
      <c r="D33" s="68" t="s">
        <v>2152</v>
      </c>
      <c r="E33" s="68"/>
      <c r="F33" s="71"/>
      <c r="G33" s="71"/>
    </row>
    <row r="34" spans="1:7" ht="70.2" customHeight="1" x14ac:dyDescent="0.3">
      <c r="A34" s="71" t="s">
        <v>2083</v>
      </c>
      <c r="B34" s="72" t="str">
        <f>HYPERLINK("[EDEL_Portfolio Monthly Notes 31-Aug-2022.xlsx]EENFBA!A1","Edelweiss ETF - Nifty Bank")</f>
        <v>Edelweiss ETF - Nifty Bank</v>
      </c>
      <c r="C34" s="68"/>
      <c r="D34" s="68" t="s">
        <v>2153</v>
      </c>
      <c r="E34" s="68"/>
      <c r="F34" s="71"/>
      <c r="G34" s="71"/>
    </row>
    <row r="35" spans="1:7" ht="70.2" customHeight="1" x14ac:dyDescent="0.3">
      <c r="A35" s="71" t="s">
        <v>2084</v>
      </c>
      <c r="B35" s="72" t="str">
        <f>HYPERLINK("[EDEL_Portfolio Monthly Notes 31-Aug-2022.xlsx]EEPRUA!A1","Edelweiss Aggressive Hybrid Fund")</f>
        <v>Edelweiss Aggressive Hybrid Fund</v>
      </c>
      <c r="C35" s="68"/>
      <c r="D35" s="73" t="s">
        <v>2154</v>
      </c>
      <c r="E35" s="68"/>
      <c r="F35" s="71"/>
      <c r="G35" s="71"/>
    </row>
    <row r="36" spans="1:7" ht="70.2" customHeight="1" x14ac:dyDescent="0.3">
      <c r="A36" s="71" t="s">
        <v>2085</v>
      </c>
      <c r="B36" s="72" t="str">
        <f>HYPERLINK("[EDEL_Portfolio Monthly Notes 31-Aug-2022.xlsx]EESMCF!A1","Edelweiss Mid Cap Fund")</f>
        <v>Edelweiss Mid Cap Fund</v>
      </c>
      <c r="C36" s="68"/>
      <c r="D36" s="73" t="s">
        <v>2155</v>
      </c>
      <c r="E36" s="68"/>
      <c r="F36" s="71"/>
      <c r="G36" s="71"/>
    </row>
    <row r="37" spans="1:7" ht="70.2" customHeight="1" x14ac:dyDescent="0.3">
      <c r="A37" s="71" t="s">
        <v>2086</v>
      </c>
      <c r="B37" s="72" t="str">
        <f>HYPERLINK("[EDEL_Portfolio Monthly Notes 31-Aug-2022.xlsx]ELLIQF!A1","Edelweiss Liquid Fund")</f>
        <v>Edelweiss Liquid Fund</v>
      </c>
      <c r="C37" s="71"/>
      <c r="D37" s="73" t="s">
        <v>2156</v>
      </c>
      <c r="E37" s="71"/>
      <c r="F37" s="73" t="s">
        <v>2157</v>
      </c>
      <c r="G37" s="68"/>
    </row>
    <row r="38" spans="1:7" ht="70.2" customHeight="1" x14ac:dyDescent="0.3">
      <c r="A38" s="71" t="s">
        <v>2087</v>
      </c>
      <c r="B38" s="72" t="str">
        <f>HYPERLINK("[EDEL_Portfolio Monthly Notes 31-Aug-2022.xlsx]EOASEF!A1","Edelweiss ASEAN Equity Off-shore Fund")</f>
        <v>Edelweiss ASEAN Equity Off-shore Fund</v>
      </c>
      <c r="C38" s="68"/>
      <c r="D38" s="68" t="s">
        <v>2158</v>
      </c>
      <c r="E38" s="68"/>
      <c r="F38" s="71"/>
      <c r="G38" s="71"/>
    </row>
    <row r="39" spans="1:7" ht="70.2" customHeight="1" x14ac:dyDescent="0.3">
      <c r="A39" s="71" t="s">
        <v>2088</v>
      </c>
      <c r="B39" s="72" t="str">
        <f>HYPERLINK("[EDEL_Portfolio Monthly Notes 31-Aug-2022.xlsx]EOCHIF!A1","Edelweiss Greater China Equity Off-shore Fund")</f>
        <v>Edelweiss Greater China Equity Off-shore Fund</v>
      </c>
      <c r="C39" s="68"/>
      <c r="D39" s="73" t="s">
        <v>2159</v>
      </c>
      <c r="E39" s="68"/>
      <c r="F39" s="71"/>
      <c r="G39" s="71"/>
    </row>
    <row r="40" spans="1:7" ht="70.2" customHeight="1" x14ac:dyDescent="0.3">
      <c r="A40" s="71" t="s">
        <v>2089</v>
      </c>
      <c r="B40" s="72" t="str">
        <f>HYPERLINK("[EDEL_Portfolio Monthly Notes 31-Aug-2022.xlsx]EODWHF!A1","Edelweiss MSCI (I) DM &amp; WD HC 45 ID Fund")</f>
        <v>Edelweiss MSCI (I) DM &amp; WD HC 45 ID Fund</v>
      </c>
      <c r="C40" s="68"/>
      <c r="D40" s="73" t="s">
        <v>2160</v>
      </c>
      <c r="E40" s="68"/>
      <c r="F40" s="71"/>
      <c r="G40" s="71"/>
    </row>
    <row r="41" spans="1:7" ht="70.2" customHeight="1" x14ac:dyDescent="0.3">
      <c r="A41" s="71" t="s">
        <v>2090</v>
      </c>
      <c r="B41" s="72" t="str">
        <f>HYPERLINK("[EDEL_Portfolio Monthly Notes 31-Aug-2022.xlsx]EOEDOF!A1","Edelweiss Europe Dynamic Equity Offshore Fund")</f>
        <v>Edelweiss Europe Dynamic Equity Offshore Fund</v>
      </c>
      <c r="C41" s="68"/>
      <c r="D41" s="75" t="s">
        <v>2161</v>
      </c>
      <c r="E41" s="68"/>
      <c r="F41" s="71"/>
      <c r="G41" s="71"/>
    </row>
    <row r="42" spans="1:7" ht="70.2" customHeight="1" x14ac:dyDescent="0.3">
      <c r="A42" s="71" t="s">
        <v>2091</v>
      </c>
      <c r="B42" s="72" t="str">
        <f>HYPERLINK("[EDEL_Portfolio Monthly Notes 31-Aug-2022.xlsx]EOEMOP!A1","Edelweiss Emerging Markets Opportunities Equity Offshore Fund")</f>
        <v>Edelweiss Emerging Markets Opportunities Equity Offshore Fund</v>
      </c>
      <c r="C42" s="68"/>
      <c r="D42" s="73" t="s">
        <v>2162</v>
      </c>
      <c r="E42" s="68"/>
      <c r="F42" s="71"/>
      <c r="G42" s="71"/>
    </row>
    <row r="43" spans="1:7" ht="70.2" customHeight="1" x14ac:dyDescent="0.3">
      <c r="A43" s="71" t="s">
        <v>2092</v>
      </c>
      <c r="B43" s="72" t="str">
        <f>HYPERLINK("[EDEL_Portfolio Monthly Notes 31-Aug-2022.xlsx]EOUSEF!A1","Edelweiss US Value Equity Off-shore Fund")</f>
        <v>Edelweiss US Value Equity Off-shore Fund</v>
      </c>
      <c r="C43" s="68"/>
      <c r="D43" s="73" t="s">
        <v>2165</v>
      </c>
      <c r="E43" s="68"/>
      <c r="F43" s="71"/>
      <c r="G43" s="71"/>
    </row>
    <row r="44" spans="1:7" ht="72" customHeight="1" x14ac:dyDescent="0.3">
      <c r="A44" s="71" t="s">
        <v>2093</v>
      </c>
      <c r="B44" s="72" t="str">
        <f>HYPERLINK("[EDEL_Portfolio Monthly Notes 31-Aug-2022.xlsx]EOUSTF!A1","EDELWEISS US TECHNOLOGY EQUITY FOF")</f>
        <v>EDELWEISS US TECHNOLOGY EQUITY FOF</v>
      </c>
      <c r="C44" s="68"/>
      <c r="D44" s="73" t="s">
        <v>2163</v>
      </c>
      <c r="E44" s="68"/>
      <c r="F44" s="76"/>
      <c r="G44" s="76"/>
    </row>
  </sheetData>
  <mergeCells count="2">
    <mergeCell ref="A1:B1"/>
    <mergeCell ref="A2:B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6652-BBAC-4867-9304-960A4AF516D0}">
  <dimension ref="A1:H50"/>
  <sheetViews>
    <sheetView showGridLines="0" workbookViewId="0">
      <pane ySplit="4" topLeftCell="A42" activePane="bottomLeft" state="frozen"/>
      <selection sqref="A1:B1"/>
      <selection pane="bottomLeft" activeCell="A49" sqref="A49:D4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23</v>
      </c>
      <c r="B1" s="65"/>
      <c r="C1" s="65"/>
      <c r="D1" s="65"/>
      <c r="E1" s="65"/>
      <c r="F1" s="65"/>
      <c r="G1" s="65"/>
      <c r="H1" s="51" t="str">
        <f>HYPERLINK("[EDEL_Portfolio Monthly 31-Aug-2022.xlsx]Index!A1","Index")</f>
        <v>Index</v>
      </c>
    </row>
    <row r="2" spans="1:8" ht="18" x14ac:dyDescent="0.3">
      <c r="A2" s="65" t="s">
        <v>24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590</v>
      </c>
      <c r="B10" s="30"/>
      <c r="C10" s="30"/>
      <c r="D10" s="13"/>
      <c r="E10" s="14"/>
      <c r="F10" s="15"/>
      <c r="G10" s="15"/>
    </row>
    <row r="11" spans="1:8" x14ac:dyDescent="0.3">
      <c r="A11" s="12" t="s">
        <v>591</v>
      </c>
      <c r="B11" s="30" t="s">
        <v>592</v>
      </c>
      <c r="C11" s="30"/>
      <c r="D11" s="13">
        <v>24232196</v>
      </c>
      <c r="E11" s="14">
        <v>287158.78999999998</v>
      </c>
      <c r="F11" s="15">
        <v>0.99729999999999996</v>
      </c>
      <c r="G11" s="15"/>
    </row>
    <row r="12" spans="1:8" x14ac:dyDescent="0.3">
      <c r="A12" s="16" t="s">
        <v>104</v>
      </c>
      <c r="B12" s="31"/>
      <c r="C12" s="31"/>
      <c r="D12" s="17"/>
      <c r="E12" s="18">
        <v>287158.78999999998</v>
      </c>
      <c r="F12" s="19">
        <v>0.99729999999999996</v>
      </c>
      <c r="G12" s="20"/>
    </row>
    <row r="13" spans="1:8" x14ac:dyDescent="0.3">
      <c r="A13" s="12"/>
      <c r="B13" s="30"/>
      <c r="C13" s="30"/>
      <c r="D13" s="13"/>
      <c r="E13" s="14"/>
      <c r="F13" s="15"/>
      <c r="G13" s="15"/>
    </row>
    <row r="14" spans="1:8" x14ac:dyDescent="0.3">
      <c r="A14" s="21" t="s">
        <v>128</v>
      </c>
      <c r="B14" s="32"/>
      <c r="C14" s="32"/>
      <c r="D14" s="22"/>
      <c r="E14" s="18">
        <v>287158.78999999998</v>
      </c>
      <c r="F14" s="19">
        <v>0.99729999999999996</v>
      </c>
      <c r="G14" s="20"/>
    </row>
    <row r="15" spans="1:8" x14ac:dyDescent="0.3">
      <c r="A15" s="12"/>
      <c r="B15" s="30"/>
      <c r="C15" s="30"/>
      <c r="D15" s="13"/>
      <c r="E15" s="14"/>
      <c r="F15" s="15"/>
      <c r="G15" s="15"/>
    </row>
    <row r="16" spans="1:8" x14ac:dyDescent="0.3">
      <c r="A16" s="16" t="s">
        <v>129</v>
      </c>
      <c r="B16" s="30"/>
      <c r="C16" s="30"/>
      <c r="D16" s="13"/>
      <c r="E16" s="14"/>
      <c r="F16" s="15"/>
      <c r="G16" s="15"/>
    </row>
    <row r="17" spans="1:7" x14ac:dyDescent="0.3">
      <c r="A17" s="12" t="s">
        <v>130</v>
      </c>
      <c r="B17" s="30"/>
      <c r="C17" s="30"/>
      <c r="D17" s="13"/>
      <c r="E17" s="14">
        <v>748.78</v>
      </c>
      <c r="F17" s="15">
        <v>2.5999999999999999E-3</v>
      </c>
      <c r="G17" s="15">
        <v>5.4016000000000002E-2</v>
      </c>
    </row>
    <row r="18" spans="1:7" x14ac:dyDescent="0.3">
      <c r="A18" s="16" t="s">
        <v>104</v>
      </c>
      <c r="B18" s="31"/>
      <c r="C18" s="31"/>
      <c r="D18" s="17"/>
      <c r="E18" s="18">
        <v>748.78</v>
      </c>
      <c r="F18" s="19">
        <v>2.5999999999999999E-3</v>
      </c>
      <c r="G18" s="20"/>
    </row>
    <row r="19" spans="1:7" x14ac:dyDescent="0.3">
      <c r="A19" s="12"/>
      <c r="B19" s="30"/>
      <c r="C19" s="30"/>
      <c r="D19" s="13"/>
      <c r="E19" s="14"/>
      <c r="F19" s="15"/>
      <c r="G19" s="15"/>
    </row>
    <row r="20" spans="1:7" x14ac:dyDescent="0.3">
      <c r="A20" s="21" t="s">
        <v>128</v>
      </c>
      <c r="B20" s="32"/>
      <c r="C20" s="32"/>
      <c r="D20" s="22"/>
      <c r="E20" s="18">
        <v>748.78</v>
      </c>
      <c r="F20" s="19">
        <v>2.5999999999999999E-3</v>
      </c>
      <c r="G20" s="20"/>
    </row>
    <row r="21" spans="1:7" x14ac:dyDescent="0.3">
      <c r="A21" s="12" t="s">
        <v>131</v>
      </c>
      <c r="B21" s="30"/>
      <c r="C21" s="30"/>
      <c r="D21" s="13"/>
      <c r="E21" s="14">
        <v>0.22162200000000001</v>
      </c>
      <c r="F21" s="15">
        <v>0</v>
      </c>
      <c r="G21" s="15"/>
    </row>
    <row r="22" spans="1:7" x14ac:dyDescent="0.3">
      <c r="A22" s="12" t="s">
        <v>132</v>
      </c>
      <c r="B22" s="30"/>
      <c r="C22" s="30"/>
      <c r="D22" s="13"/>
      <c r="E22" s="14">
        <v>33.448377999999998</v>
      </c>
      <c r="F22" s="15">
        <v>1E-4</v>
      </c>
      <c r="G22" s="15">
        <v>5.4016000000000002E-2</v>
      </c>
    </row>
    <row r="23" spans="1:7" x14ac:dyDescent="0.3">
      <c r="A23" s="25" t="s">
        <v>133</v>
      </c>
      <c r="B23" s="33"/>
      <c r="C23" s="33"/>
      <c r="D23" s="26"/>
      <c r="E23" s="27">
        <v>287941.24</v>
      </c>
      <c r="F23" s="28">
        <v>1</v>
      </c>
      <c r="G23" s="28"/>
    </row>
    <row r="28" spans="1:7" x14ac:dyDescent="0.3">
      <c r="A28" s="1" t="s">
        <v>1959</v>
      </c>
    </row>
    <row r="29" spans="1:7" x14ac:dyDescent="0.3">
      <c r="A29" s="47" t="s">
        <v>1960</v>
      </c>
      <c r="B29" s="34" t="s">
        <v>90</v>
      </c>
    </row>
    <row r="30" spans="1:7" x14ac:dyDescent="0.3">
      <c r="A30" t="s">
        <v>1961</v>
      </c>
    </row>
    <row r="31" spans="1:7" x14ac:dyDescent="0.3">
      <c r="A31" t="s">
        <v>1962</v>
      </c>
      <c r="B31" t="s">
        <v>1963</v>
      </c>
      <c r="C31" t="s">
        <v>1963</v>
      </c>
    </row>
    <row r="32" spans="1:7" x14ac:dyDescent="0.3">
      <c r="B32" s="48">
        <v>44771</v>
      </c>
      <c r="C32" s="48">
        <v>44803</v>
      </c>
    </row>
    <row r="33" spans="1:7" x14ac:dyDescent="0.3">
      <c r="A33" t="s">
        <v>1967</v>
      </c>
      <c r="B33">
        <v>11.7828</v>
      </c>
      <c r="C33">
        <v>11.8271</v>
      </c>
      <c r="E33" s="2"/>
      <c r="G33"/>
    </row>
    <row r="34" spans="1:7" x14ac:dyDescent="0.3">
      <c r="A34" t="s">
        <v>1968</v>
      </c>
      <c r="B34">
        <v>11.7828</v>
      </c>
      <c r="C34">
        <v>11.8271</v>
      </c>
      <c r="E34" s="2"/>
      <c r="G34"/>
    </row>
    <row r="35" spans="1:7" x14ac:dyDescent="0.3">
      <c r="A35" t="s">
        <v>1992</v>
      </c>
      <c r="B35">
        <v>11.7828</v>
      </c>
      <c r="C35">
        <v>11.8271</v>
      </c>
      <c r="E35" s="2"/>
      <c r="G35"/>
    </row>
    <row r="36" spans="1:7" x14ac:dyDescent="0.3">
      <c r="A36" t="s">
        <v>1993</v>
      </c>
      <c r="B36">
        <v>11.7828</v>
      </c>
      <c r="C36">
        <v>11.8271</v>
      </c>
      <c r="E36" s="2"/>
      <c r="G36"/>
    </row>
    <row r="37" spans="1:7" x14ac:dyDescent="0.3">
      <c r="E37" s="2"/>
      <c r="G37"/>
    </row>
    <row r="38" spans="1:7" x14ac:dyDescent="0.3">
      <c r="A38" t="s">
        <v>1978</v>
      </c>
      <c r="B38" s="34" t="s">
        <v>90</v>
      </c>
    </row>
    <row r="39" spans="1:7" x14ac:dyDescent="0.3">
      <c r="A39" t="s">
        <v>1979</v>
      </c>
      <c r="B39" s="34" t="s">
        <v>90</v>
      </c>
    </row>
    <row r="40" spans="1:7" ht="28.8" x14ac:dyDescent="0.3">
      <c r="A40" s="47" t="s">
        <v>1980</v>
      </c>
      <c r="B40" s="34" t="s">
        <v>90</v>
      </c>
    </row>
    <row r="41" spans="1:7" x14ac:dyDescent="0.3">
      <c r="A41" s="47" t="s">
        <v>1981</v>
      </c>
      <c r="B41" s="34" t="s">
        <v>90</v>
      </c>
    </row>
    <row r="42" spans="1:7" x14ac:dyDescent="0.3">
      <c r="A42" t="s">
        <v>1982</v>
      </c>
      <c r="B42" s="49" t="s">
        <v>90</v>
      </c>
    </row>
    <row r="43" spans="1:7" ht="28.8" x14ac:dyDescent="0.3">
      <c r="A43" s="47" t="s">
        <v>1983</v>
      </c>
      <c r="B43" s="34" t="s">
        <v>90</v>
      </c>
    </row>
    <row r="44" spans="1:7" ht="28.8" x14ac:dyDescent="0.3">
      <c r="A44" s="47" t="s">
        <v>1984</v>
      </c>
      <c r="B44" s="34" t="s">
        <v>90</v>
      </c>
    </row>
    <row r="45" spans="1:7" x14ac:dyDescent="0.3">
      <c r="A45" t="s">
        <v>2116</v>
      </c>
      <c r="B45" s="34" t="s">
        <v>90</v>
      </c>
    </row>
    <row r="46" spans="1:7" x14ac:dyDescent="0.3">
      <c r="A46" t="s">
        <v>2117</v>
      </c>
      <c r="B46" s="34" t="s">
        <v>90</v>
      </c>
    </row>
    <row r="49" spans="1:4" ht="28.8" x14ac:dyDescent="0.3">
      <c r="A49" s="67" t="s">
        <v>2167</v>
      </c>
      <c r="B49" s="57" t="s">
        <v>2168</v>
      </c>
      <c r="C49" s="57" t="s">
        <v>2125</v>
      </c>
      <c r="D49" s="77" t="s">
        <v>2126</v>
      </c>
    </row>
    <row r="50" spans="1:4" ht="82.8" customHeight="1" x14ac:dyDescent="0.3">
      <c r="A50" s="72" t="str">
        <f>HYPERLINK("[EDEL_Portfolio Monthly Notes 31-Aug-2022.xlsx]EDFF23!A1","BHARAT Bond FOF - April 2023")</f>
        <v>BHARAT Bond FOF - April 2023</v>
      </c>
      <c r="B50" s="58"/>
      <c r="C50" s="59" t="s">
        <v>2129</v>
      </c>
      <c r="D50"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AC51-B8F9-406F-8913-B02EB5F6AF69}">
  <dimension ref="A1:H50"/>
  <sheetViews>
    <sheetView showGridLines="0" workbookViewId="0">
      <pane ySplit="4" topLeftCell="A40" activePane="bottomLeft" state="frozen"/>
      <selection sqref="A1:B1"/>
      <selection pane="bottomLeft" activeCell="A49" sqref="A49:D4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25</v>
      </c>
      <c r="B1" s="65"/>
      <c r="C1" s="65"/>
      <c r="D1" s="65"/>
      <c r="E1" s="65"/>
      <c r="F1" s="65"/>
      <c r="G1" s="65"/>
      <c r="H1" s="51" t="str">
        <f>HYPERLINK("[EDEL_Portfolio Monthly 31-Aug-2022.xlsx]Index!A1","Index")</f>
        <v>Index</v>
      </c>
    </row>
    <row r="2" spans="1:8" ht="18" x14ac:dyDescent="0.3">
      <c r="A2" s="65" t="s">
        <v>26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590</v>
      </c>
      <c r="B10" s="30"/>
      <c r="C10" s="30"/>
      <c r="D10" s="13"/>
      <c r="E10" s="14"/>
      <c r="F10" s="15"/>
      <c r="G10" s="15"/>
    </row>
    <row r="11" spans="1:8" x14ac:dyDescent="0.3">
      <c r="A11" s="12" t="s">
        <v>593</v>
      </c>
      <c r="B11" s="30" t="s">
        <v>594</v>
      </c>
      <c r="C11" s="30"/>
      <c r="D11" s="13">
        <v>37595367.000000007</v>
      </c>
      <c r="E11" s="14">
        <v>407687.92</v>
      </c>
      <c r="F11" s="15">
        <v>0.99750000000000005</v>
      </c>
      <c r="G11" s="15"/>
    </row>
    <row r="12" spans="1:8" x14ac:dyDescent="0.3">
      <c r="A12" s="16" t="s">
        <v>104</v>
      </c>
      <c r="B12" s="31"/>
      <c r="C12" s="31"/>
      <c r="D12" s="17"/>
      <c r="E12" s="18">
        <v>407687.92</v>
      </c>
      <c r="F12" s="19">
        <v>0.99750000000000005</v>
      </c>
      <c r="G12" s="20"/>
    </row>
    <row r="13" spans="1:8" x14ac:dyDescent="0.3">
      <c r="A13" s="12"/>
      <c r="B13" s="30"/>
      <c r="C13" s="30"/>
      <c r="D13" s="13"/>
      <c r="E13" s="14"/>
      <c r="F13" s="15"/>
      <c r="G13" s="15"/>
    </row>
    <row r="14" spans="1:8" x14ac:dyDescent="0.3">
      <c r="A14" s="21" t="s">
        <v>128</v>
      </c>
      <c r="B14" s="32"/>
      <c r="C14" s="32"/>
      <c r="D14" s="22"/>
      <c r="E14" s="18">
        <v>407687.92</v>
      </c>
      <c r="F14" s="19">
        <v>0.99750000000000005</v>
      </c>
      <c r="G14" s="20"/>
    </row>
    <row r="15" spans="1:8" x14ac:dyDescent="0.3">
      <c r="A15" s="12"/>
      <c r="B15" s="30"/>
      <c r="C15" s="30"/>
      <c r="D15" s="13"/>
      <c r="E15" s="14"/>
      <c r="F15" s="15"/>
      <c r="G15" s="15"/>
    </row>
    <row r="16" spans="1:8" x14ac:dyDescent="0.3">
      <c r="A16" s="16" t="s">
        <v>129</v>
      </c>
      <c r="B16" s="30"/>
      <c r="C16" s="30"/>
      <c r="D16" s="13"/>
      <c r="E16" s="14"/>
      <c r="F16" s="15"/>
      <c r="G16" s="15"/>
    </row>
    <row r="17" spans="1:7" x14ac:dyDescent="0.3">
      <c r="A17" s="12" t="s">
        <v>130</v>
      </c>
      <c r="B17" s="30"/>
      <c r="C17" s="30"/>
      <c r="D17" s="13"/>
      <c r="E17" s="14">
        <v>1012.7</v>
      </c>
      <c r="F17" s="15">
        <v>2.5000000000000001E-3</v>
      </c>
      <c r="G17" s="15">
        <v>5.4016000000000002E-2</v>
      </c>
    </row>
    <row r="18" spans="1:7" x14ac:dyDescent="0.3">
      <c r="A18" s="16" t="s">
        <v>104</v>
      </c>
      <c r="B18" s="31"/>
      <c r="C18" s="31"/>
      <c r="D18" s="17"/>
      <c r="E18" s="18">
        <v>1012.7</v>
      </c>
      <c r="F18" s="19">
        <v>2.5000000000000001E-3</v>
      </c>
      <c r="G18" s="20"/>
    </row>
    <row r="19" spans="1:7" x14ac:dyDescent="0.3">
      <c r="A19" s="12"/>
      <c r="B19" s="30"/>
      <c r="C19" s="30"/>
      <c r="D19" s="13"/>
      <c r="E19" s="14"/>
      <c r="F19" s="15"/>
      <c r="G19" s="15"/>
    </row>
    <row r="20" spans="1:7" x14ac:dyDescent="0.3">
      <c r="A20" s="21" t="s">
        <v>128</v>
      </c>
      <c r="B20" s="32"/>
      <c r="C20" s="32"/>
      <c r="D20" s="22"/>
      <c r="E20" s="18">
        <v>1012.7</v>
      </c>
      <c r="F20" s="19">
        <v>2.5000000000000001E-3</v>
      </c>
      <c r="G20" s="20"/>
    </row>
    <row r="21" spans="1:7" x14ac:dyDescent="0.3">
      <c r="A21" s="12" t="s">
        <v>131</v>
      </c>
      <c r="B21" s="30"/>
      <c r="C21" s="30"/>
      <c r="D21" s="13"/>
      <c r="E21" s="14">
        <v>0.29973709999999998</v>
      </c>
      <c r="F21" s="15">
        <v>0</v>
      </c>
      <c r="G21" s="15"/>
    </row>
    <row r="22" spans="1:7" x14ac:dyDescent="0.3">
      <c r="A22" s="12" t="s">
        <v>132</v>
      </c>
      <c r="B22" s="30"/>
      <c r="C22" s="30"/>
      <c r="D22" s="13"/>
      <c r="E22" s="14">
        <v>13.3902629</v>
      </c>
      <c r="F22" s="15">
        <v>0</v>
      </c>
      <c r="G22" s="15">
        <v>5.4016000000000002E-2</v>
      </c>
    </row>
    <row r="23" spans="1:7" x14ac:dyDescent="0.3">
      <c r="A23" s="25" t="s">
        <v>133</v>
      </c>
      <c r="B23" s="33"/>
      <c r="C23" s="33"/>
      <c r="D23" s="26"/>
      <c r="E23" s="27">
        <v>408714.31</v>
      </c>
      <c r="F23" s="28">
        <v>1</v>
      </c>
      <c r="G23" s="28"/>
    </row>
    <row r="28" spans="1:7" x14ac:dyDescent="0.3">
      <c r="A28" s="1" t="s">
        <v>1959</v>
      </c>
    </row>
    <row r="29" spans="1:7" x14ac:dyDescent="0.3">
      <c r="A29" s="47" t="s">
        <v>1960</v>
      </c>
      <c r="B29" s="34" t="s">
        <v>90</v>
      </c>
    </row>
    <row r="30" spans="1:7" x14ac:dyDescent="0.3">
      <c r="A30" t="s">
        <v>1961</v>
      </c>
    </row>
    <row r="31" spans="1:7" x14ac:dyDescent="0.3">
      <c r="A31" t="s">
        <v>1962</v>
      </c>
      <c r="B31" t="s">
        <v>1963</v>
      </c>
      <c r="C31" t="s">
        <v>1963</v>
      </c>
    </row>
    <row r="32" spans="1:7" x14ac:dyDescent="0.3">
      <c r="B32" s="48">
        <v>44771</v>
      </c>
      <c r="C32" s="48">
        <v>44803</v>
      </c>
    </row>
    <row r="33" spans="1:7" x14ac:dyDescent="0.3">
      <c r="A33" t="s">
        <v>1967</v>
      </c>
      <c r="B33">
        <v>10.7265</v>
      </c>
      <c r="C33">
        <v>10.822800000000001</v>
      </c>
      <c r="E33" s="2"/>
      <c r="G33"/>
    </row>
    <row r="34" spans="1:7" x14ac:dyDescent="0.3">
      <c r="A34" t="s">
        <v>1968</v>
      </c>
      <c r="B34">
        <v>10.7265</v>
      </c>
      <c r="C34">
        <v>10.822800000000001</v>
      </c>
      <c r="E34" s="2"/>
      <c r="G34"/>
    </row>
    <row r="35" spans="1:7" x14ac:dyDescent="0.3">
      <c r="A35" t="s">
        <v>1992</v>
      </c>
      <c r="B35">
        <v>10.7265</v>
      </c>
      <c r="C35">
        <v>10.822800000000001</v>
      </c>
      <c r="E35" s="2"/>
      <c r="G35"/>
    </row>
    <row r="36" spans="1:7" x14ac:dyDescent="0.3">
      <c r="A36" t="s">
        <v>1993</v>
      </c>
      <c r="B36">
        <v>10.7265</v>
      </c>
      <c r="C36">
        <v>10.822800000000001</v>
      </c>
      <c r="E36" s="2"/>
      <c r="G36"/>
    </row>
    <row r="37" spans="1:7" x14ac:dyDescent="0.3">
      <c r="E37" s="2"/>
      <c r="G37"/>
    </row>
    <row r="38" spans="1:7" x14ac:dyDescent="0.3">
      <c r="A38" t="s">
        <v>1978</v>
      </c>
      <c r="B38" s="34" t="s">
        <v>90</v>
      </c>
    </row>
    <row r="39" spans="1:7" x14ac:dyDescent="0.3">
      <c r="A39" t="s">
        <v>1979</v>
      </c>
      <c r="B39" s="34" t="s">
        <v>90</v>
      </c>
    </row>
    <row r="40" spans="1:7" ht="28.8" x14ac:dyDescent="0.3">
      <c r="A40" s="47" t="s">
        <v>1980</v>
      </c>
      <c r="B40" s="34" t="s">
        <v>90</v>
      </c>
    </row>
    <row r="41" spans="1:7" x14ac:dyDescent="0.3">
      <c r="A41" s="47" t="s">
        <v>1981</v>
      </c>
      <c r="B41" s="34" t="s">
        <v>90</v>
      </c>
    </row>
    <row r="42" spans="1:7" x14ac:dyDescent="0.3">
      <c r="A42" t="s">
        <v>1982</v>
      </c>
      <c r="B42" s="49" t="s">
        <v>90</v>
      </c>
    </row>
    <row r="43" spans="1:7" ht="28.8" x14ac:dyDescent="0.3">
      <c r="A43" s="47" t="s">
        <v>1983</v>
      </c>
      <c r="B43" s="34" t="s">
        <v>90</v>
      </c>
    </row>
    <row r="44" spans="1:7" ht="28.8" x14ac:dyDescent="0.3">
      <c r="A44" s="47" t="s">
        <v>1984</v>
      </c>
      <c r="B44" s="34" t="s">
        <v>90</v>
      </c>
    </row>
    <row r="45" spans="1:7" x14ac:dyDescent="0.3">
      <c r="A45" t="s">
        <v>2116</v>
      </c>
      <c r="B45" s="34" t="s">
        <v>90</v>
      </c>
    </row>
    <row r="46" spans="1:7" x14ac:dyDescent="0.3">
      <c r="A46" t="s">
        <v>2117</v>
      </c>
      <c r="B46" s="34" t="s">
        <v>90</v>
      </c>
    </row>
    <row r="49" spans="1:4" ht="28.8" x14ac:dyDescent="0.3">
      <c r="A49" s="67" t="s">
        <v>2167</v>
      </c>
      <c r="B49" s="57" t="s">
        <v>2168</v>
      </c>
      <c r="C49" s="57" t="s">
        <v>2125</v>
      </c>
      <c r="D49" s="77" t="s">
        <v>2126</v>
      </c>
    </row>
    <row r="50" spans="1:4" ht="77.400000000000006" customHeight="1" x14ac:dyDescent="0.3">
      <c r="A50" s="72" t="str">
        <f>HYPERLINK("[EDEL_Portfolio Monthly Notes 31-Aug-2022.xlsx]EDFF25!A1","BHARAT Bond FOF - April 2025")</f>
        <v>BHARAT Bond FOF - April 2025</v>
      </c>
      <c r="B50" s="58"/>
      <c r="C50" s="59" t="s">
        <v>2164</v>
      </c>
      <c r="D50"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5659-61C1-4D45-94A2-942993104BBB}">
  <dimension ref="A1:H50"/>
  <sheetViews>
    <sheetView showGridLines="0" workbookViewId="0">
      <pane ySplit="4" topLeftCell="A38" activePane="bottomLeft" state="frozen"/>
      <selection sqref="A1:B1"/>
      <selection pane="bottomLeft" activeCell="A49" sqref="A49:D4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27</v>
      </c>
      <c r="B1" s="65"/>
      <c r="C1" s="65"/>
      <c r="D1" s="65"/>
      <c r="E1" s="65"/>
      <c r="F1" s="65"/>
      <c r="G1" s="65"/>
      <c r="H1" s="51" t="str">
        <f>HYPERLINK("[EDEL_Portfolio Monthly 31-Aug-2022.xlsx]Index!A1","Index")</f>
        <v>Index</v>
      </c>
    </row>
    <row r="2" spans="1:8" ht="18" x14ac:dyDescent="0.3">
      <c r="A2" s="65" t="s">
        <v>28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590</v>
      </c>
      <c r="B10" s="30"/>
      <c r="C10" s="30"/>
      <c r="D10" s="13"/>
      <c r="E10" s="14"/>
      <c r="F10" s="15"/>
      <c r="G10" s="15"/>
    </row>
    <row r="11" spans="1:8" x14ac:dyDescent="0.3">
      <c r="A11" s="12" t="s">
        <v>595</v>
      </c>
      <c r="B11" s="30" t="s">
        <v>596</v>
      </c>
      <c r="C11" s="30"/>
      <c r="D11" s="13">
        <v>35314641.002099998</v>
      </c>
      <c r="E11" s="14">
        <v>428772.71</v>
      </c>
      <c r="F11" s="15">
        <v>1.0076000000000001</v>
      </c>
      <c r="G11" s="15"/>
    </row>
    <row r="12" spans="1:8" x14ac:dyDescent="0.3">
      <c r="A12" s="16" t="s">
        <v>104</v>
      </c>
      <c r="B12" s="31"/>
      <c r="C12" s="31"/>
      <c r="D12" s="17"/>
      <c r="E12" s="18">
        <v>428772.71</v>
      </c>
      <c r="F12" s="19">
        <v>1.0076000000000001</v>
      </c>
      <c r="G12" s="20"/>
    </row>
    <row r="13" spans="1:8" x14ac:dyDescent="0.3">
      <c r="A13" s="12"/>
      <c r="B13" s="30"/>
      <c r="C13" s="30"/>
      <c r="D13" s="13"/>
      <c r="E13" s="14"/>
      <c r="F13" s="15"/>
      <c r="G13" s="15"/>
    </row>
    <row r="14" spans="1:8" x14ac:dyDescent="0.3">
      <c r="A14" s="21" t="s">
        <v>128</v>
      </c>
      <c r="B14" s="32"/>
      <c r="C14" s="32"/>
      <c r="D14" s="22"/>
      <c r="E14" s="18">
        <v>428772.71</v>
      </c>
      <c r="F14" s="19">
        <v>1.0076000000000001</v>
      </c>
      <c r="G14" s="20"/>
    </row>
    <row r="15" spans="1:8" x14ac:dyDescent="0.3">
      <c r="A15" s="12"/>
      <c r="B15" s="30"/>
      <c r="C15" s="30"/>
      <c r="D15" s="13"/>
      <c r="E15" s="14"/>
      <c r="F15" s="15"/>
      <c r="G15" s="15"/>
    </row>
    <row r="16" spans="1:8" x14ac:dyDescent="0.3">
      <c r="A16" s="16" t="s">
        <v>129</v>
      </c>
      <c r="B16" s="30"/>
      <c r="C16" s="30"/>
      <c r="D16" s="13"/>
      <c r="E16" s="14"/>
      <c r="F16" s="15"/>
      <c r="G16" s="15"/>
    </row>
    <row r="17" spans="1:7" x14ac:dyDescent="0.3">
      <c r="A17" s="12" t="s">
        <v>130</v>
      </c>
      <c r="B17" s="30"/>
      <c r="C17" s="30"/>
      <c r="D17" s="13"/>
      <c r="E17" s="14">
        <v>826.76</v>
      </c>
      <c r="F17" s="15">
        <v>1.9E-3</v>
      </c>
      <c r="G17" s="15">
        <v>5.4016000000000002E-2</v>
      </c>
    </row>
    <row r="18" spans="1:7" x14ac:dyDescent="0.3">
      <c r="A18" s="16" t="s">
        <v>104</v>
      </c>
      <c r="B18" s="31"/>
      <c r="C18" s="31"/>
      <c r="D18" s="17"/>
      <c r="E18" s="18">
        <v>826.76</v>
      </c>
      <c r="F18" s="19">
        <v>1.9E-3</v>
      </c>
      <c r="G18" s="20"/>
    </row>
    <row r="19" spans="1:7" x14ac:dyDescent="0.3">
      <c r="A19" s="12"/>
      <c r="B19" s="30"/>
      <c r="C19" s="30"/>
      <c r="D19" s="13"/>
      <c r="E19" s="14"/>
      <c r="F19" s="15"/>
      <c r="G19" s="15"/>
    </row>
    <row r="20" spans="1:7" x14ac:dyDescent="0.3">
      <c r="A20" s="21" t="s">
        <v>128</v>
      </c>
      <c r="B20" s="32"/>
      <c r="C20" s="32"/>
      <c r="D20" s="22"/>
      <c r="E20" s="18">
        <v>826.76</v>
      </c>
      <c r="F20" s="19">
        <v>1.9E-3</v>
      </c>
      <c r="G20" s="20"/>
    </row>
    <row r="21" spans="1:7" x14ac:dyDescent="0.3">
      <c r="A21" s="12" t="s">
        <v>131</v>
      </c>
      <c r="B21" s="30"/>
      <c r="C21" s="30"/>
      <c r="D21" s="13"/>
      <c r="E21" s="14">
        <v>0.24470140000000001</v>
      </c>
      <c r="F21" s="15">
        <v>0</v>
      </c>
      <c r="G21" s="15"/>
    </row>
    <row r="22" spans="1:7" x14ac:dyDescent="0.3">
      <c r="A22" s="12" t="s">
        <v>132</v>
      </c>
      <c r="B22" s="30"/>
      <c r="C22" s="30"/>
      <c r="D22" s="13"/>
      <c r="E22" s="23">
        <v>-4070.8247013999999</v>
      </c>
      <c r="F22" s="24">
        <v>-9.4999999999999998E-3</v>
      </c>
      <c r="G22" s="15">
        <v>5.4016000000000002E-2</v>
      </c>
    </row>
    <row r="23" spans="1:7" x14ac:dyDescent="0.3">
      <c r="A23" s="25" t="s">
        <v>133</v>
      </c>
      <c r="B23" s="33"/>
      <c r="C23" s="33"/>
      <c r="D23" s="26"/>
      <c r="E23" s="27">
        <v>425528.89</v>
      </c>
      <c r="F23" s="28">
        <v>1</v>
      </c>
      <c r="G23" s="28"/>
    </row>
    <row r="28" spans="1:7" x14ac:dyDescent="0.3">
      <c r="A28" s="1" t="s">
        <v>1959</v>
      </c>
    </row>
    <row r="29" spans="1:7" x14ac:dyDescent="0.3">
      <c r="A29" s="47" t="s">
        <v>1960</v>
      </c>
      <c r="B29" s="34" t="s">
        <v>90</v>
      </c>
    </row>
    <row r="30" spans="1:7" x14ac:dyDescent="0.3">
      <c r="A30" t="s">
        <v>1961</v>
      </c>
    </row>
    <row r="31" spans="1:7" x14ac:dyDescent="0.3">
      <c r="A31" t="s">
        <v>1962</v>
      </c>
      <c r="B31" t="s">
        <v>1963</v>
      </c>
      <c r="C31" t="s">
        <v>1963</v>
      </c>
    </row>
    <row r="32" spans="1:7" x14ac:dyDescent="0.3">
      <c r="B32" s="48">
        <v>44771</v>
      </c>
      <c r="C32" s="48">
        <v>44803</v>
      </c>
    </row>
    <row r="33" spans="1:7" x14ac:dyDescent="0.3">
      <c r="A33" t="s">
        <v>1967</v>
      </c>
      <c r="B33">
        <v>11.9276</v>
      </c>
      <c r="C33">
        <v>12.1142</v>
      </c>
      <c r="E33" s="2"/>
      <c r="G33"/>
    </row>
    <row r="34" spans="1:7" x14ac:dyDescent="0.3">
      <c r="A34" t="s">
        <v>1968</v>
      </c>
      <c r="B34">
        <v>11.9276</v>
      </c>
      <c r="C34">
        <v>12.1142</v>
      </c>
      <c r="E34" s="2"/>
      <c r="G34"/>
    </row>
    <row r="35" spans="1:7" x14ac:dyDescent="0.3">
      <c r="A35" t="s">
        <v>1992</v>
      </c>
      <c r="B35">
        <v>11.9276</v>
      </c>
      <c r="C35">
        <v>12.1142</v>
      </c>
      <c r="E35" s="2"/>
      <c r="G35"/>
    </row>
    <row r="36" spans="1:7" x14ac:dyDescent="0.3">
      <c r="A36" t="s">
        <v>1993</v>
      </c>
      <c r="B36">
        <v>11.9276</v>
      </c>
      <c r="C36">
        <v>12.1142</v>
      </c>
      <c r="E36" s="2"/>
      <c r="G36"/>
    </row>
    <row r="37" spans="1:7" x14ac:dyDescent="0.3">
      <c r="E37" s="2"/>
      <c r="G37"/>
    </row>
    <row r="38" spans="1:7" x14ac:dyDescent="0.3">
      <c r="A38" t="s">
        <v>1978</v>
      </c>
      <c r="B38" s="34" t="s">
        <v>90</v>
      </c>
    </row>
    <row r="39" spans="1:7" x14ac:dyDescent="0.3">
      <c r="A39" t="s">
        <v>1979</v>
      </c>
      <c r="B39" s="34" t="s">
        <v>90</v>
      </c>
    </row>
    <row r="40" spans="1:7" ht="28.8" x14ac:dyDescent="0.3">
      <c r="A40" s="47" t="s">
        <v>1980</v>
      </c>
      <c r="B40" s="34" t="s">
        <v>90</v>
      </c>
    </row>
    <row r="41" spans="1:7" x14ac:dyDescent="0.3">
      <c r="A41" s="47" t="s">
        <v>1981</v>
      </c>
      <c r="B41" s="34" t="s">
        <v>90</v>
      </c>
    </row>
    <row r="42" spans="1:7" x14ac:dyDescent="0.3">
      <c r="A42" t="s">
        <v>1982</v>
      </c>
      <c r="B42" s="49" t="s">
        <v>90</v>
      </c>
    </row>
    <row r="43" spans="1:7" ht="28.8" x14ac:dyDescent="0.3">
      <c r="A43" s="47" t="s">
        <v>1983</v>
      </c>
      <c r="B43" s="34" t="s">
        <v>90</v>
      </c>
    </row>
    <row r="44" spans="1:7" ht="28.8" x14ac:dyDescent="0.3">
      <c r="A44" s="47" t="s">
        <v>1984</v>
      </c>
      <c r="B44" s="34" t="s">
        <v>90</v>
      </c>
    </row>
    <row r="45" spans="1:7" x14ac:dyDescent="0.3">
      <c r="A45" t="s">
        <v>2116</v>
      </c>
      <c r="B45" s="34" t="s">
        <v>90</v>
      </c>
    </row>
    <row r="46" spans="1:7" x14ac:dyDescent="0.3">
      <c r="A46" t="s">
        <v>2117</v>
      </c>
      <c r="B46" s="34" t="s">
        <v>90</v>
      </c>
    </row>
    <row r="49" spans="1:4" ht="28.8" x14ac:dyDescent="0.3">
      <c r="A49" s="67" t="s">
        <v>2167</v>
      </c>
      <c r="B49" s="57" t="s">
        <v>2168</v>
      </c>
      <c r="C49" s="57" t="s">
        <v>2125</v>
      </c>
      <c r="D49" s="77" t="s">
        <v>2126</v>
      </c>
    </row>
    <row r="50" spans="1:4" ht="79.8" customHeight="1" x14ac:dyDescent="0.3">
      <c r="A50" s="72" t="str">
        <f>HYPERLINK("[EDEL_Portfolio Monthly Notes 31-Aug-2022.xlsx]EDFF30!A1","BHARAT Bond FOF - April 2030")</f>
        <v>BHARAT Bond FOF - April 2030</v>
      </c>
      <c r="B50" s="58"/>
      <c r="C50" s="59" t="s">
        <v>2131</v>
      </c>
      <c r="D50"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3AA4-C2D7-451F-A2DE-77D1D945E475}">
  <dimension ref="A1:H50"/>
  <sheetViews>
    <sheetView showGridLines="0" workbookViewId="0">
      <pane ySplit="4" topLeftCell="A43" activePane="bottomLeft" state="frozen"/>
      <selection sqref="A1:B1"/>
      <selection pane="bottomLeft" activeCell="A49" sqref="A49:D4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29</v>
      </c>
      <c r="B1" s="65"/>
      <c r="C1" s="65"/>
      <c r="D1" s="65"/>
      <c r="E1" s="65"/>
      <c r="F1" s="65"/>
      <c r="G1" s="65"/>
      <c r="H1" s="51" t="str">
        <f>HYPERLINK("[EDEL_Portfolio Monthly 31-Aug-2022.xlsx]Index!A1","Index")</f>
        <v>Index</v>
      </c>
    </row>
    <row r="2" spans="1:8" ht="18" x14ac:dyDescent="0.3">
      <c r="A2" s="65" t="s">
        <v>30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590</v>
      </c>
      <c r="B10" s="30"/>
      <c r="C10" s="30"/>
      <c r="D10" s="13"/>
      <c r="E10" s="14"/>
      <c r="F10" s="15"/>
      <c r="G10" s="15"/>
    </row>
    <row r="11" spans="1:8" x14ac:dyDescent="0.3">
      <c r="A11" s="12" t="s">
        <v>597</v>
      </c>
      <c r="B11" s="30" t="s">
        <v>598</v>
      </c>
      <c r="C11" s="30"/>
      <c r="D11" s="13">
        <v>28791914</v>
      </c>
      <c r="E11" s="14">
        <v>311505.48</v>
      </c>
      <c r="F11" s="15">
        <v>0.99750000000000005</v>
      </c>
      <c r="G11" s="15"/>
    </row>
    <row r="12" spans="1:8" x14ac:dyDescent="0.3">
      <c r="A12" s="16" t="s">
        <v>104</v>
      </c>
      <c r="B12" s="31"/>
      <c r="C12" s="31"/>
      <c r="D12" s="17"/>
      <c r="E12" s="18">
        <v>311505.48</v>
      </c>
      <c r="F12" s="19">
        <v>0.99750000000000005</v>
      </c>
      <c r="G12" s="20"/>
    </row>
    <row r="13" spans="1:8" x14ac:dyDescent="0.3">
      <c r="A13" s="12"/>
      <c r="B13" s="30"/>
      <c r="C13" s="30"/>
      <c r="D13" s="13"/>
      <c r="E13" s="14"/>
      <c r="F13" s="15"/>
      <c r="G13" s="15"/>
    </row>
    <row r="14" spans="1:8" x14ac:dyDescent="0.3">
      <c r="A14" s="21" t="s">
        <v>128</v>
      </c>
      <c r="B14" s="32"/>
      <c r="C14" s="32"/>
      <c r="D14" s="22"/>
      <c r="E14" s="18">
        <v>311505.48</v>
      </c>
      <c r="F14" s="19">
        <v>0.99750000000000005</v>
      </c>
      <c r="G14" s="20"/>
    </row>
    <row r="15" spans="1:8" x14ac:dyDescent="0.3">
      <c r="A15" s="12"/>
      <c r="B15" s="30"/>
      <c r="C15" s="30"/>
      <c r="D15" s="13"/>
      <c r="E15" s="14"/>
      <c r="F15" s="15"/>
      <c r="G15" s="15"/>
    </row>
    <row r="16" spans="1:8" x14ac:dyDescent="0.3">
      <c r="A16" s="16" t="s">
        <v>129</v>
      </c>
      <c r="B16" s="30"/>
      <c r="C16" s="30"/>
      <c r="D16" s="13"/>
      <c r="E16" s="14"/>
      <c r="F16" s="15"/>
      <c r="G16" s="15"/>
    </row>
    <row r="17" spans="1:7" x14ac:dyDescent="0.3">
      <c r="A17" s="12" t="s">
        <v>130</v>
      </c>
      <c r="B17" s="30"/>
      <c r="C17" s="30"/>
      <c r="D17" s="13"/>
      <c r="E17" s="14">
        <v>915.73</v>
      </c>
      <c r="F17" s="15">
        <v>2.8999999999999998E-3</v>
      </c>
      <c r="G17" s="15">
        <v>5.4016000000000002E-2</v>
      </c>
    </row>
    <row r="18" spans="1:7" x14ac:dyDescent="0.3">
      <c r="A18" s="16" t="s">
        <v>104</v>
      </c>
      <c r="B18" s="31"/>
      <c r="C18" s="31"/>
      <c r="D18" s="17"/>
      <c r="E18" s="18">
        <v>915.73</v>
      </c>
      <c r="F18" s="19">
        <v>2.8999999999999998E-3</v>
      </c>
      <c r="G18" s="20"/>
    </row>
    <row r="19" spans="1:7" x14ac:dyDescent="0.3">
      <c r="A19" s="12"/>
      <c r="B19" s="30"/>
      <c r="C19" s="30"/>
      <c r="D19" s="13"/>
      <c r="E19" s="14"/>
      <c r="F19" s="15"/>
      <c r="G19" s="15"/>
    </row>
    <row r="20" spans="1:7" x14ac:dyDescent="0.3">
      <c r="A20" s="21" t="s">
        <v>128</v>
      </c>
      <c r="B20" s="32"/>
      <c r="C20" s="32"/>
      <c r="D20" s="22"/>
      <c r="E20" s="18">
        <v>915.73</v>
      </c>
      <c r="F20" s="19">
        <v>2.8999999999999998E-3</v>
      </c>
      <c r="G20" s="20"/>
    </row>
    <row r="21" spans="1:7" x14ac:dyDescent="0.3">
      <c r="A21" s="12" t="s">
        <v>131</v>
      </c>
      <c r="B21" s="30"/>
      <c r="C21" s="30"/>
      <c r="D21" s="13"/>
      <c r="E21" s="14">
        <v>0.27103569999999999</v>
      </c>
      <c r="F21" s="15">
        <v>0</v>
      </c>
      <c r="G21" s="15"/>
    </row>
    <row r="22" spans="1:7" x14ac:dyDescent="0.3">
      <c r="A22" s="12" t="s">
        <v>132</v>
      </c>
      <c r="B22" s="30"/>
      <c r="C22" s="30"/>
      <c r="D22" s="13"/>
      <c r="E22" s="23">
        <v>-126.4110357</v>
      </c>
      <c r="F22" s="24">
        <v>-4.0000000000000002E-4</v>
      </c>
      <c r="G22" s="15">
        <v>5.4016000000000002E-2</v>
      </c>
    </row>
    <row r="23" spans="1:7" x14ac:dyDescent="0.3">
      <c r="A23" s="25" t="s">
        <v>133</v>
      </c>
      <c r="B23" s="33"/>
      <c r="C23" s="33"/>
      <c r="D23" s="26"/>
      <c r="E23" s="27">
        <v>312295.07</v>
      </c>
      <c r="F23" s="28">
        <v>1</v>
      </c>
      <c r="G23" s="28"/>
    </row>
    <row r="28" spans="1:7" x14ac:dyDescent="0.3">
      <c r="A28" s="1" t="s">
        <v>1959</v>
      </c>
    </row>
    <row r="29" spans="1:7" x14ac:dyDescent="0.3">
      <c r="A29" s="47" t="s">
        <v>1960</v>
      </c>
      <c r="B29" s="34" t="s">
        <v>90</v>
      </c>
    </row>
    <row r="30" spans="1:7" x14ac:dyDescent="0.3">
      <c r="A30" t="s">
        <v>1961</v>
      </c>
    </row>
    <row r="31" spans="1:7" x14ac:dyDescent="0.3">
      <c r="A31" t="s">
        <v>1962</v>
      </c>
      <c r="B31" t="s">
        <v>1963</v>
      </c>
      <c r="C31" t="s">
        <v>1963</v>
      </c>
    </row>
    <row r="32" spans="1:7" x14ac:dyDescent="0.3">
      <c r="B32" s="48">
        <v>44771</v>
      </c>
      <c r="C32" s="48">
        <v>44803</v>
      </c>
    </row>
    <row r="33" spans="1:7" x14ac:dyDescent="0.3">
      <c r="A33" t="s">
        <v>1967</v>
      </c>
      <c r="B33">
        <v>10.594099999999999</v>
      </c>
      <c r="C33">
        <v>10.801</v>
      </c>
      <c r="E33" s="2"/>
      <c r="G33"/>
    </row>
    <row r="34" spans="1:7" x14ac:dyDescent="0.3">
      <c r="A34" t="s">
        <v>1968</v>
      </c>
      <c r="B34">
        <v>10.594099999999999</v>
      </c>
      <c r="C34">
        <v>10.801</v>
      </c>
      <c r="E34" s="2"/>
      <c r="G34"/>
    </row>
    <row r="35" spans="1:7" x14ac:dyDescent="0.3">
      <c r="A35" t="s">
        <v>1992</v>
      </c>
      <c r="B35">
        <v>10.594099999999999</v>
      </c>
      <c r="C35">
        <v>10.801</v>
      </c>
      <c r="E35" s="2"/>
      <c r="G35"/>
    </row>
    <row r="36" spans="1:7" x14ac:dyDescent="0.3">
      <c r="A36" t="s">
        <v>1993</v>
      </c>
      <c r="B36">
        <v>10.594099999999999</v>
      </c>
      <c r="C36">
        <v>10.801</v>
      </c>
      <c r="E36" s="2"/>
      <c r="G36"/>
    </row>
    <row r="37" spans="1:7" x14ac:dyDescent="0.3">
      <c r="E37" s="2"/>
      <c r="G37"/>
    </row>
    <row r="38" spans="1:7" x14ac:dyDescent="0.3">
      <c r="A38" t="s">
        <v>1978</v>
      </c>
      <c r="B38" s="34" t="s">
        <v>90</v>
      </c>
    </row>
    <row r="39" spans="1:7" x14ac:dyDescent="0.3">
      <c r="A39" t="s">
        <v>1979</v>
      </c>
      <c r="B39" s="34" t="s">
        <v>90</v>
      </c>
    </row>
    <row r="40" spans="1:7" ht="28.8" x14ac:dyDescent="0.3">
      <c r="A40" s="47" t="s">
        <v>1980</v>
      </c>
      <c r="B40" s="34" t="s">
        <v>90</v>
      </c>
    </row>
    <row r="41" spans="1:7" x14ac:dyDescent="0.3">
      <c r="A41" s="47" t="s">
        <v>1981</v>
      </c>
      <c r="B41" s="34" t="s">
        <v>90</v>
      </c>
    </row>
    <row r="42" spans="1:7" x14ac:dyDescent="0.3">
      <c r="A42" t="s">
        <v>1982</v>
      </c>
      <c r="B42" s="49" t="s">
        <v>90</v>
      </c>
    </row>
    <row r="43" spans="1:7" ht="28.8" x14ac:dyDescent="0.3">
      <c r="A43" s="47" t="s">
        <v>1983</v>
      </c>
      <c r="B43" s="34" t="s">
        <v>90</v>
      </c>
    </row>
    <row r="44" spans="1:7" ht="28.8" x14ac:dyDescent="0.3">
      <c r="A44" s="47" t="s">
        <v>1984</v>
      </c>
      <c r="B44" s="34" t="s">
        <v>90</v>
      </c>
    </row>
    <row r="45" spans="1:7" x14ac:dyDescent="0.3">
      <c r="A45" t="s">
        <v>2116</v>
      </c>
      <c r="B45" s="34" t="s">
        <v>90</v>
      </c>
    </row>
    <row r="46" spans="1:7" x14ac:dyDescent="0.3">
      <c r="A46" t="s">
        <v>2117</v>
      </c>
      <c r="B46" s="34" t="s">
        <v>90</v>
      </c>
    </row>
    <row r="49" spans="1:4" ht="28.8" x14ac:dyDescent="0.3">
      <c r="A49" s="67" t="s">
        <v>2167</v>
      </c>
      <c r="B49" s="57" t="s">
        <v>2168</v>
      </c>
      <c r="C49" s="57" t="s">
        <v>2125</v>
      </c>
      <c r="D49" s="77" t="s">
        <v>2126</v>
      </c>
    </row>
    <row r="50" spans="1:4" ht="84.6" customHeight="1" x14ac:dyDescent="0.3">
      <c r="A50" s="72" t="str">
        <f>HYPERLINK("[EDEL_Portfolio Monthly Notes 31-Aug-2022.xlsx]EDFF31!A1","BHARAT Bond FOF - April 2031")</f>
        <v>BHARAT Bond FOF - April 2031</v>
      </c>
      <c r="B50" s="61"/>
      <c r="C50" s="59" t="s">
        <v>2132</v>
      </c>
      <c r="D50"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0874-FC73-47CD-A3C0-1F68FCB4273D}">
  <dimension ref="A1:H50"/>
  <sheetViews>
    <sheetView showGridLines="0" workbookViewId="0">
      <pane ySplit="4" topLeftCell="A43" activePane="bottomLeft" state="frozen"/>
      <selection sqref="A1:B1"/>
      <selection pane="bottomLeft" activeCell="A49" sqref="A49:D4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31</v>
      </c>
      <c r="B1" s="65"/>
      <c r="C1" s="65"/>
      <c r="D1" s="65"/>
      <c r="E1" s="65"/>
      <c r="F1" s="65"/>
      <c r="G1" s="65"/>
      <c r="H1" s="51" t="str">
        <f>HYPERLINK("[EDEL_Portfolio Monthly 31-Aug-2022.xlsx]Index!A1","Index")</f>
        <v>Index</v>
      </c>
    </row>
    <row r="2" spans="1:8" ht="18" x14ac:dyDescent="0.3">
      <c r="A2" s="65" t="s">
        <v>32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590</v>
      </c>
      <c r="B10" s="30"/>
      <c r="C10" s="30"/>
      <c r="D10" s="13"/>
      <c r="E10" s="14"/>
      <c r="F10" s="15"/>
      <c r="G10" s="15"/>
    </row>
    <row r="11" spans="1:8" x14ac:dyDescent="0.3">
      <c r="A11" s="12" t="s">
        <v>599</v>
      </c>
      <c r="B11" s="30" t="s">
        <v>600</v>
      </c>
      <c r="C11" s="30"/>
      <c r="D11" s="13">
        <v>21386675</v>
      </c>
      <c r="E11" s="14">
        <v>216779.62</v>
      </c>
      <c r="F11" s="15">
        <v>1.0024</v>
      </c>
      <c r="G11" s="15"/>
    </row>
    <row r="12" spans="1:8" x14ac:dyDescent="0.3">
      <c r="A12" s="16" t="s">
        <v>104</v>
      </c>
      <c r="B12" s="31"/>
      <c r="C12" s="31"/>
      <c r="D12" s="17"/>
      <c r="E12" s="18">
        <v>216779.62</v>
      </c>
      <c r="F12" s="19">
        <v>1.0024</v>
      </c>
      <c r="G12" s="20"/>
    </row>
    <row r="13" spans="1:8" x14ac:dyDescent="0.3">
      <c r="A13" s="12"/>
      <c r="B13" s="30"/>
      <c r="C13" s="30"/>
      <c r="D13" s="13"/>
      <c r="E13" s="14"/>
      <c r="F13" s="15"/>
      <c r="G13" s="15"/>
    </row>
    <row r="14" spans="1:8" x14ac:dyDescent="0.3">
      <c r="A14" s="21" t="s">
        <v>128</v>
      </c>
      <c r="B14" s="32"/>
      <c r="C14" s="32"/>
      <c r="D14" s="22"/>
      <c r="E14" s="18">
        <v>216779.62</v>
      </c>
      <c r="F14" s="19">
        <v>1.0024</v>
      </c>
      <c r="G14" s="20"/>
    </row>
    <row r="15" spans="1:8" x14ac:dyDescent="0.3">
      <c r="A15" s="12"/>
      <c r="B15" s="30"/>
      <c r="C15" s="30"/>
      <c r="D15" s="13"/>
      <c r="E15" s="14"/>
      <c r="F15" s="15"/>
      <c r="G15" s="15"/>
    </row>
    <row r="16" spans="1:8" x14ac:dyDescent="0.3">
      <c r="A16" s="16" t="s">
        <v>129</v>
      </c>
      <c r="B16" s="30"/>
      <c r="C16" s="30"/>
      <c r="D16" s="13"/>
      <c r="E16" s="14"/>
      <c r="F16" s="15"/>
      <c r="G16" s="15"/>
    </row>
    <row r="17" spans="1:7" x14ac:dyDescent="0.3">
      <c r="A17" s="12" t="s">
        <v>130</v>
      </c>
      <c r="B17" s="30"/>
      <c r="C17" s="30"/>
      <c r="D17" s="13"/>
      <c r="E17" s="14">
        <v>345.9</v>
      </c>
      <c r="F17" s="15">
        <v>1.6000000000000001E-3</v>
      </c>
      <c r="G17" s="15">
        <v>5.4016000000000002E-2</v>
      </c>
    </row>
    <row r="18" spans="1:7" x14ac:dyDescent="0.3">
      <c r="A18" s="16" t="s">
        <v>104</v>
      </c>
      <c r="B18" s="31"/>
      <c r="C18" s="31"/>
      <c r="D18" s="17"/>
      <c r="E18" s="18">
        <v>345.9</v>
      </c>
      <c r="F18" s="19">
        <v>1.6000000000000001E-3</v>
      </c>
      <c r="G18" s="20"/>
    </row>
    <row r="19" spans="1:7" x14ac:dyDescent="0.3">
      <c r="A19" s="12"/>
      <c r="B19" s="30"/>
      <c r="C19" s="30"/>
      <c r="D19" s="13"/>
      <c r="E19" s="14"/>
      <c r="F19" s="15"/>
      <c r="G19" s="15"/>
    </row>
    <row r="20" spans="1:7" x14ac:dyDescent="0.3">
      <c r="A20" s="21" t="s">
        <v>128</v>
      </c>
      <c r="B20" s="32"/>
      <c r="C20" s="32"/>
      <c r="D20" s="22"/>
      <c r="E20" s="18">
        <v>345.9</v>
      </c>
      <c r="F20" s="19">
        <v>1.6000000000000001E-3</v>
      </c>
      <c r="G20" s="20"/>
    </row>
    <row r="21" spans="1:7" x14ac:dyDescent="0.3">
      <c r="A21" s="12" t="s">
        <v>131</v>
      </c>
      <c r="B21" s="30"/>
      <c r="C21" s="30"/>
      <c r="D21" s="13"/>
      <c r="E21" s="14">
        <v>0.1023781</v>
      </c>
      <c r="F21" s="15">
        <v>0</v>
      </c>
      <c r="G21" s="15"/>
    </row>
    <row r="22" spans="1:7" x14ac:dyDescent="0.3">
      <c r="A22" s="12" t="s">
        <v>132</v>
      </c>
      <c r="B22" s="30"/>
      <c r="C22" s="30"/>
      <c r="D22" s="13"/>
      <c r="E22" s="23">
        <v>-868.26237809999998</v>
      </c>
      <c r="F22" s="24">
        <v>-4.0000000000000001E-3</v>
      </c>
      <c r="G22" s="15">
        <v>5.4016000000000002E-2</v>
      </c>
    </row>
    <row r="23" spans="1:7" x14ac:dyDescent="0.3">
      <c r="A23" s="25" t="s">
        <v>133</v>
      </c>
      <c r="B23" s="33"/>
      <c r="C23" s="33"/>
      <c r="D23" s="26"/>
      <c r="E23" s="27">
        <v>216257.36</v>
      </c>
      <c r="F23" s="28">
        <v>1</v>
      </c>
      <c r="G23" s="28"/>
    </row>
    <row r="28" spans="1:7" x14ac:dyDescent="0.3">
      <c r="A28" s="1" t="s">
        <v>1959</v>
      </c>
    </row>
    <row r="29" spans="1:7" x14ac:dyDescent="0.3">
      <c r="A29" s="47" t="s">
        <v>1960</v>
      </c>
      <c r="B29" s="34" t="s">
        <v>90</v>
      </c>
    </row>
    <row r="30" spans="1:7" x14ac:dyDescent="0.3">
      <c r="A30" t="s">
        <v>1961</v>
      </c>
    </row>
    <row r="31" spans="1:7" x14ac:dyDescent="0.3">
      <c r="A31" t="s">
        <v>1962</v>
      </c>
      <c r="B31" t="s">
        <v>1963</v>
      </c>
      <c r="C31" t="s">
        <v>1963</v>
      </c>
    </row>
    <row r="32" spans="1:7" x14ac:dyDescent="0.3">
      <c r="B32" s="48">
        <v>44771</v>
      </c>
      <c r="C32" s="48">
        <v>44803</v>
      </c>
    </row>
    <row r="33" spans="1:7" x14ac:dyDescent="0.3">
      <c r="A33" t="s">
        <v>1967</v>
      </c>
      <c r="B33">
        <v>9.9574999999999996</v>
      </c>
      <c r="C33">
        <v>10.1388</v>
      </c>
      <c r="E33" s="2"/>
      <c r="G33"/>
    </row>
    <row r="34" spans="1:7" x14ac:dyDescent="0.3">
      <c r="A34" t="s">
        <v>1968</v>
      </c>
      <c r="B34">
        <v>9.9574999999999996</v>
      </c>
      <c r="C34">
        <v>10.1388</v>
      </c>
      <c r="E34" s="2"/>
      <c r="G34"/>
    </row>
    <row r="35" spans="1:7" x14ac:dyDescent="0.3">
      <c r="A35" t="s">
        <v>1992</v>
      </c>
      <c r="B35">
        <v>9.9574999999999996</v>
      </c>
      <c r="C35">
        <v>10.1388</v>
      </c>
      <c r="E35" s="2"/>
      <c r="G35"/>
    </row>
    <row r="36" spans="1:7" x14ac:dyDescent="0.3">
      <c r="A36" t="s">
        <v>1993</v>
      </c>
      <c r="B36">
        <v>9.9574999999999996</v>
      </c>
      <c r="C36">
        <v>10.1388</v>
      </c>
      <c r="E36" s="2"/>
      <c r="G36"/>
    </row>
    <row r="37" spans="1:7" x14ac:dyDescent="0.3">
      <c r="E37" s="2"/>
      <c r="G37"/>
    </row>
    <row r="38" spans="1:7" x14ac:dyDescent="0.3">
      <c r="A38" t="s">
        <v>1978</v>
      </c>
      <c r="B38" s="34" t="s">
        <v>90</v>
      </c>
    </row>
    <row r="39" spans="1:7" x14ac:dyDescent="0.3">
      <c r="A39" t="s">
        <v>1979</v>
      </c>
      <c r="B39" s="34" t="s">
        <v>90</v>
      </c>
    </row>
    <row r="40" spans="1:7" ht="28.8" x14ac:dyDescent="0.3">
      <c r="A40" s="47" t="s">
        <v>1980</v>
      </c>
      <c r="B40" s="34" t="s">
        <v>90</v>
      </c>
    </row>
    <row r="41" spans="1:7" x14ac:dyDescent="0.3">
      <c r="A41" s="47" t="s">
        <v>1981</v>
      </c>
      <c r="B41" s="34" t="s">
        <v>90</v>
      </c>
    </row>
    <row r="42" spans="1:7" x14ac:dyDescent="0.3">
      <c r="A42" t="s">
        <v>1982</v>
      </c>
      <c r="B42" s="49" t="s">
        <v>90</v>
      </c>
    </row>
    <row r="43" spans="1:7" ht="28.8" x14ac:dyDescent="0.3">
      <c r="A43" s="47" t="s">
        <v>1983</v>
      </c>
      <c r="B43" s="34" t="s">
        <v>90</v>
      </c>
    </row>
    <row r="44" spans="1:7" ht="28.8" x14ac:dyDescent="0.3">
      <c r="A44" s="47" t="s">
        <v>1984</v>
      </c>
      <c r="B44" s="34" t="s">
        <v>90</v>
      </c>
    </row>
    <row r="45" spans="1:7" x14ac:dyDescent="0.3">
      <c r="A45" t="s">
        <v>2116</v>
      </c>
      <c r="B45" s="34" t="s">
        <v>90</v>
      </c>
    </row>
    <row r="46" spans="1:7" x14ac:dyDescent="0.3">
      <c r="A46" t="s">
        <v>2117</v>
      </c>
      <c r="B46" s="34" t="s">
        <v>90</v>
      </c>
    </row>
    <row r="49" spans="1:4" ht="28.8" x14ac:dyDescent="0.3">
      <c r="A49" s="67" t="s">
        <v>2167</v>
      </c>
      <c r="B49" s="57" t="s">
        <v>2168</v>
      </c>
      <c r="C49" s="57" t="s">
        <v>2125</v>
      </c>
      <c r="D49" s="77" t="s">
        <v>2126</v>
      </c>
    </row>
    <row r="50" spans="1:4" ht="78.599999999999994" customHeight="1" x14ac:dyDescent="0.3">
      <c r="A50" s="72" t="str">
        <f>HYPERLINK("[EDEL_Portfolio Monthly Notes 31-Aug-2022.xlsx]EDFF32!A1","BHARAT Bond FOF - April 2032")</f>
        <v>BHARAT Bond FOF - April 2032</v>
      </c>
      <c r="B50" s="58"/>
      <c r="C50" s="59" t="s">
        <v>2133</v>
      </c>
      <c r="D50"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4978-3D91-46BE-B61D-ADA5B252A6F9}">
  <dimension ref="A1:H95"/>
  <sheetViews>
    <sheetView showGridLines="0" workbookViewId="0">
      <pane ySplit="4" topLeftCell="A89" activePane="bottomLeft" state="frozen"/>
      <selection sqref="A1:B1"/>
      <selection pane="bottomLeft" activeCell="A94" sqref="A94:F9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33</v>
      </c>
      <c r="B1" s="65"/>
      <c r="C1" s="65"/>
      <c r="D1" s="65"/>
      <c r="E1" s="65"/>
      <c r="F1" s="65"/>
      <c r="G1" s="65"/>
      <c r="H1" s="51" t="str">
        <f>HYPERLINK("[EDEL_Portfolio Monthly 31-Aug-2022.xlsx]Index!A1","Index")</f>
        <v>Index</v>
      </c>
    </row>
    <row r="2" spans="1:8" ht="18" x14ac:dyDescent="0.3">
      <c r="A2" s="65" t="s">
        <v>34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6" t="s">
        <v>136</v>
      </c>
      <c r="B8" s="30"/>
      <c r="C8" s="30"/>
      <c r="D8" s="13"/>
      <c r="E8" s="14"/>
      <c r="F8" s="15"/>
      <c r="G8" s="15"/>
    </row>
    <row r="9" spans="1:8" x14ac:dyDescent="0.3">
      <c r="A9" s="16" t="s">
        <v>601</v>
      </c>
      <c r="B9" s="30"/>
      <c r="C9" s="30"/>
      <c r="D9" s="13"/>
      <c r="E9" s="14"/>
      <c r="F9" s="15"/>
      <c r="G9" s="15"/>
    </row>
    <row r="10" spans="1:8" x14ac:dyDescent="0.3">
      <c r="A10" s="16" t="s">
        <v>104</v>
      </c>
      <c r="B10" s="30"/>
      <c r="C10" s="30"/>
      <c r="D10" s="13"/>
      <c r="E10" s="35" t="s">
        <v>90</v>
      </c>
      <c r="F10" s="36" t="s">
        <v>90</v>
      </c>
      <c r="G10" s="15"/>
    </row>
    <row r="11" spans="1:8" x14ac:dyDescent="0.3">
      <c r="A11" s="12"/>
      <c r="B11" s="30"/>
      <c r="C11" s="30"/>
      <c r="D11" s="13"/>
      <c r="E11" s="14"/>
      <c r="F11" s="15"/>
      <c r="G11" s="15"/>
    </row>
    <row r="12" spans="1:8" x14ac:dyDescent="0.3">
      <c r="A12" s="16" t="s">
        <v>405</v>
      </c>
      <c r="B12" s="30"/>
      <c r="C12" s="30"/>
      <c r="D12" s="13"/>
      <c r="E12" s="14"/>
      <c r="F12" s="15"/>
      <c r="G12" s="15"/>
    </row>
    <row r="13" spans="1:8" x14ac:dyDescent="0.3">
      <c r="A13" s="12" t="s">
        <v>503</v>
      </c>
      <c r="B13" s="30" t="s">
        <v>504</v>
      </c>
      <c r="C13" s="30" t="s">
        <v>95</v>
      </c>
      <c r="D13" s="13">
        <v>5000000</v>
      </c>
      <c r="E13" s="14">
        <v>4780.78</v>
      </c>
      <c r="F13" s="15">
        <v>0.43830000000000002</v>
      </c>
      <c r="G13" s="15">
        <v>7.1891999999999998E-2</v>
      </c>
    </row>
    <row r="14" spans="1:8" x14ac:dyDescent="0.3">
      <c r="A14" s="12" t="s">
        <v>406</v>
      </c>
      <c r="B14" s="30" t="s">
        <v>407</v>
      </c>
      <c r="C14" s="30" t="s">
        <v>95</v>
      </c>
      <c r="D14" s="13">
        <v>2000000</v>
      </c>
      <c r="E14" s="14">
        <v>2000.04</v>
      </c>
      <c r="F14" s="15">
        <v>0.18340000000000001</v>
      </c>
      <c r="G14" s="15">
        <v>7.0972999999999994E-2</v>
      </c>
    </row>
    <row r="15" spans="1:8" x14ac:dyDescent="0.3">
      <c r="A15" s="12" t="s">
        <v>602</v>
      </c>
      <c r="B15" s="30" t="s">
        <v>603</v>
      </c>
      <c r="C15" s="30" t="s">
        <v>95</v>
      </c>
      <c r="D15" s="13">
        <v>389100</v>
      </c>
      <c r="E15" s="14">
        <v>361.86</v>
      </c>
      <c r="F15" s="15">
        <v>3.32E-2</v>
      </c>
      <c r="G15" s="15">
        <v>7.5050000000000006E-2</v>
      </c>
    </row>
    <row r="16" spans="1:8" x14ac:dyDescent="0.3">
      <c r="A16" s="16" t="s">
        <v>104</v>
      </c>
      <c r="B16" s="31"/>
      <c r="C16" s="31"/>
      <c r="D16" s="17"/>
      <c r="E16" s="18">
        <v>7142.68</v>
      </c>
      <c r="F16" s="19">
        <v>0.65490000000000004</v>
      </c>
      <c r="G16" s="20"/>
    </row>
    <row r="17" spans="1:7" x14ac:dyDescent="0.3">
      <c r="A17" s="12"/>
      <c r="B17" s="30"/>
      <c r="C17" s="30"/>
      <c r="D17" s="13"/>
      <c r="E17" s="14"/>
      <c r="F17" s="15"/>
      <c r="G17" s="15"/>
    </row>
    <row r="18" spans="1:7" x14ac:dyDescent="0.3">
      <c r="A18" s="16" t="s">
        <v>549</v>
      </c>
      <c r="B18" s="30"/>
      <c r="C18" s="30"/>
      <c r="D18" s="13"/>
      <c r="E18" s="14"/>
      <c r="F18" s="15"/>
      <c r="G18" s="15"/>
    </row>
    <row r="19" spans="1:7" x14ac:dyDescent="0.3">
      <c r="A19" s="12" t="s">
        <v>604</v>
      </c>
      <c r="B19" s="30" t="s">
        <v>605</v>
      </c>
      <c r="C19" s="30" t="s">
        <v>95</v>
      </c>
      <c r="D19" s="13">
        <v>500000</v>
      </c>
      <c r="E19" s="14">
        <v>512.04999999999995</v>
      </c>
      <c r="F19" s="15">
        <v>4.6899999999999997E-2</v>
      </c>
      <c r="G19" s="15">
        <v>7.1674000000000002E-2</v>
      </c>
    </row>
    <row r="20" spans="1:7" x14ac:dyDescent="0.3">
      <c r="A20" s="12" t="s">
        <v>606</v>
      </c>
      <c r="B20" s="30" t="s">
        <v>607</v>
      </c>
      <c r="C20" s="30" t="s">
        <v>95</v>
      </c>
      <c r="D20" s="13">
        <v>9100</v>
      </c>
      <c r="E20" s="14">
        <v>9.5500000000000007</v>
      </c>
      <c r="F20" s="15">
        <v>8.9999999999999998E-4</v>
      </c>
      <c r="G20" s="15">
        <v>7.4160000000000004E-2</v>
      </c>
    </row>
    <row r="21" spans="1:7" x14ac:dyDescent="0.3">
      <c r="A21" s="16" t="s">
        <v>104</v>
      </c>
      <c r="B21" s="31"/>
      <c r="C21" s="31"/>
      <c r="D21" s="17"/>
      <c r="E21" s="18">
        <v>521.6</v>
      </c>
      <c r="F21" s="19">
        <v>4.7800000000000002E-2</v>
      </c>
      <c r="G21" s="20"/>
    </row>
    <row r="22" spans="1:7" x14ac:dyDescent="0.3">
      <c r="A22" s="12"/>
      <c r="B22" s="30"/>
      <c r="C22" s="30"/>
      <c r="D22" s="13"/>
      <c r="E22" s="14"/>
      <c r="F22" s="15"/>
      <c r="G22" s="15"/>
    </row>
    <row r="23" spans="1:7" x14ac:dyDescent="0.3">
      <c r="A23" s="12"/>
      <c r="B23" s="30"/>
      <c r="C23" s="30"/>
      <c r="D23" s="13"/>
      <c r="E23" s="14"/>
      <c r="F23" s="15"/>
      <c r="G23" s="15"/>
    </row>
    <row r="24" spans="1:7" x14ac:dyDescent="0.3">
      <c r="A24" s="16" t="s">
        <v>200</v>
      </c>
      <c r="B24" s="30"/>
      <c r="C24" s="30"/>
      <c r="D24" s="13"/>
      <c r="E24" s="14"/>
      <c r="F24" s="15"/>
      <c r="G24" s="15"/>
    </row>
    <row r="25" spans="1:7" x14ac:dyDescent="0.3">
      <c r="A25" s="16" t="s">
        <v>104</v>
      </c>
      <c r="B25" s="30"/>
      <c r="C25" s="30"/>
      <c r="D25" s="13"/>
      <c r="E25" s="35" t="s">
        <v>90</v>
      </c>
      <c r="F25" s="36" t="s">
        <v>90</v>
      </c>
      <c r="G25" s="15"/>
    </row>
    <row r="26" spans="1:7" x14ac:dyDescent="0.3">
      <c r="A26" s="12"/>
      <c r="B26" s="30"/>
      <c r="C26" s="30"/>
      <c r="D26" s="13"/>
      <c r="E26" s="14"/>
      <c r="F26" s="15"/>
      <c r="G26" s="15"/>
    </row>
    <row r="27" spans="1:7" x14ac:dyDescent="0.3">
      <c r="A27" s="16" t="s">
        <v>201</v>
      </c>
      <c r="B27" s="30"/>
      <c r="C27" s="30"/>
      <c r="D27" s="13"/>
      <c r="E27" s="14"/>
      <c r="F27" s="15"/>
      <c r="G27" s="15"/>
    </row>
    <row r="28" spans="1:7" x14ac:dyDescent="0.3">
      <c r="A28" s="16" t="s">
        <v>104</v>
      </c>
      <c r="B28" s="30"/>
      <c r="C28" s="30"/>
      <c r="D28" s="13"/>
      <c r="E28" s="35" t="s">
        <v>90</v>
      </c>
      <c r="F28" s="36" t="s">
        <v>90</v>
      </c>
      <c r="G28" s="15"/>
    </row>
    <row r="29" spans="1:7" x14ac:dyDescent="0.3">
      <c r="A29" s="12"/>
      <c r="B29" s="30"/>
      <c r="C29" s="30"/>
      <c r="D29" s="13"/>
      <c r="E29" s="14"/>
      <c r="F29" s="15"/>
      <c r="G29" s="15"/>
    </row>
    <row r="30" spans="1:7" x14ac:dyDescent="0.3">
      <c r="A30" s="21" t="s">
        <v>128</v>
      </c>
      <c r="B30" s="32"/>
      <c r="C30" s="32"/>
      <c r="D30" s="22"/>
      <c r="E30" s="18">
        <v>7664.28</v>
      </c>
      <c r="F30" s="19">
        <v>0.70269999999999999</v>
      </c>
      <c r="G30" s="20"/>
    </row>
    <row r="31" spans="1:7" x14ac:dyDescent="0.3">
      <c r="A31" s="12"/>
      <c r="B31" s="30"/>
      <c r="C31" s="30"/>
      <c r="D31" s="13"/>
      <c r="E31" s="14"/>
      <c r="F31" s="15"/>
      <c r="G31" s="15"/>
    </row>
    <row r="32" spans="1:7" x14ac:dyDescent="0.3">
      <c r="A32" s="16" t="s">
        <v>91</v>
      </c>
      <c r="B32" s="30"/>
      <c r="C32" s="30"/>
      <c r="D32" s="13"/>
      <c r="E32" s="14"/>
      <c r="F32" s="15"/>
      <c r="G32" s="15"/>
    </row>
    <row r="33" spans="1:7" x14ac:dyDescent="0.3">
      <c r="A33" s="12"/>
      <c r="B33" s="30"/>
      <c r="C33" s="30"/>
      <c r="D33" s="13"/>
      <c r="E33" s="14"/>
      <c r="F33" s="15"/>
      <c r="G33" s="15"/>
    </row>
    <row r="34" spans="1:7" x14ac:dyDescent="0.3">
      <c r="A34" s="16" t="s">
        <v>92</v>
      </c>
      <c r="B34" s="30"/>
      <c r="C34" s="30"/>
      <c r="D34" s="13"/>
      <c r="E34" s="14"/>
      <c r="F34" s="15"/>
      <c r="G34" s="15"/>
    </row>
    <row r="35" spans="1:7" x14ac:dyDescent="0.3">
      <c r="A35" s="12" t="s">
        <v>608</v>
      </c>
      <c r="B35" s="30" t="s">
        <v>609</v>
      </c>
      <c r="C35" s="30" t="s">
        <v>95</v>
      </c>
      <c r="D35" s="13">
        <v>1000000</v>
      </c>
      <c r="E35" s="14">
        <v>1000</v>
      </c>
      <c r="F35" s="15">
        <v>9.1700000000000004E-2</v>
      </c>
      <c r="G35" s="15">
        <v>5.2893000000000003E-2</v>
      </c>
    </row>
    <row r="36" spans="1:7" x14ac:dyDescent="0.3">
      <c r="A36" s="16" t="s">
        <v>104</v>
      </c>
      <c r="B36" s="31"/>
      <c r="C36" s="31"/>
      <c r="D36" s="17"/>
      <c r="E36" s="18">
        <v>1000</v>
      </c>
      <c r="F36" s="19">
        <v>9.1700000000000004E-2</v>
      </c>
      <c r="G36" s="20"/>
    </row>
    <row r="37" spans="1:7" x14ac:dyDescent="0.3">
      <c r="A37" s="12"/>
      <c r="B37" s="30"/>
      <c r="C37" s="30"/>
      <c r="D37" s="13"/>
      <c r="E37" s="14"/>
      <c r="F37" s="15"/>
      <c r="G37" s="15"/>
    </row>
    <row r="38" spans="1:7" x14ac:dyDescent="0.3">
      <c r="A38" s="21" t="s">
        <v>128</v>
      </c>
      <c r="B38" s="32"/>
      <c r="C38" s="32"/>
      <c r="D38" s="22"/>
      <c r="E38" s="18">
        <v>1000</v>
      </c>
      <c r="F38" s="19">
        <v>9.1700000000000004E-2</v>
      </c>
      <c r="G38" s="20"/>
    </row>
    <row r="39" spans="1:7" x14ac:dyDescent="0.3">
      <c r="A39" s="12"/>
      <c r="B39" s="30"/>
      <c r="C39" s="30"/>
      <c r="D39" s="13"/>
      <c r="E39" s="14"/>
      <c r="F39" s="15"/>
      <c r="G39" s="15"/>
    </row>
    <row r="40" spans="1:7" x14ac:dyDescent="0.3">
      <c r="A40" s="12"/>
      <c r="B40" s="30"/>
      <c r="C40" s="30"/>
      <c r="D40" s="13"/>
      <c r="E40" s="14"/>
      <c r="F40" s="15"/>
      <c r="G40" s="15"/>
    </row>
    <row r="41" spans="1:7" x14ac:dyDescent="0.3">
      <c r="A41" s="16" t="s">
        <v>129</v>
      </c>
      <c r="B41" s="30"/>
      <c r="C41" s="30"/>
      <c r="D41" s="13"/>
      <c r="E41" s="14"/>
      <c r="F41" s="15"/>
      <c r="G41" s="15"/>
    </row>
    <row r="42" spans="1:7" x14ac:dyDescent="0.3">
      <c r="A42" s="12" t="s">
        <v>130</v>
      </c>
      <c r="B42" s="30"/>
      <c r="C42" s="30"/>
      <c r="D42" s="13"/>
      <c r="E42" s="14">
        <v>1611.52</v>
      </c>
      <c r="F42" s="15">
        <v>0.1477</v>
      </c>
      <c r="G42" s="15">
        <v>5.4016000000000002E-2</v>
      </c>
    </row>
    <row r="43" spans="1:7" x14ac:dyDescent="0.3">
      <c r="A43" s="16" t="s">
        <v>104</v>
      </c>
      <c r="B43" s="31"/>
      <c r="C43" s="31"/>
      <c r="D43" s="17"/>
      <c r="E43" s="18">
        <v>1611.52</v>
      </c>
      <c r="F43" s="19">
        <v>0.1477</v>
      </c>
      <c r="G43" s="20"/>
    </row>
    <row r="44" spans="1:7" x14ac:dyDescent="0.3">
      <c r="A44" s="12"/>
      <c r="B44" s="30"/>
      <c r="C44" s="30"/>
      <c r="D44" s="13"/>
      <c r="E44" s="14"/>
      <c r="F44" s="15"/>
      <c r="G44" s="15"/>
    </row>
    <row r="45" spans="1:7" x14ac:dyDescent="0.3">
      <c r="A45" s="21" t="s">
        <v>128</v>
      </c>
      <c r="B45" s="32"/>
      <c r="C45" s="32"/>
      <c r="D45" s="22"/>
      <c r="E45" s="18">
        <v>1611.52</v>
      </c>
      <c r="F45" s="19">
        <v>0.1477</v>
      </c>
      <c r="G45" s="20"/>
    </row>
    <row r="46" spans="1:7" x14ac:dyDescent="0.3">
      <c r="A46" s="12" t="s">
        <v>131</v>
      </c>
      <c r="B46" s="30"/>
      <c r="C46" s="30"/>
      <c r="D46" s="13"/>
      <c r="E46" s="14">
        <v>116.53040350000001</v>
      </c>
      <c r="F46" s="15">
        <v>1.0683E-2</v>
      </c>
      <c r="G46" s="15"/>
    </row>
    <row r="47" spans="1:7" x14ac:dyDescent="0.3">
      <c r="A47" s="12" t="s">
        <v>132</v>
      </c>
      <c r="B47" s="30"/>
      <c r="C47" s="30"/>
      <c r="D47" s="13"/>
      <c r="E47" s="14">
        <v>515.46959649999997</v>
      </c>
      <c r="F47" s="15">
        <v>4.7217000000000002E-2</v>
      </c>
      <c r="G47" s="15">
        <v>5.4016000000000002E-2</v>
      </c>
    </row>
    <row r="48" spans="1:7" x14ac:dyDescent="0.3">
      <c r="A48" s="25" t="s">
        <v>133</v>
      </c>
      <c r="B48" s="33"/>
      <c r="C48" s="33"/>
      <c r="D48" s="26"/>
      <c r="E48" s="27">
        <v>10907.8</v>
      </c>
      <c r="F48" s="28">
        <v>1</v>
      </c>
      <c r="G48" s="28"/>
    </row>
    <row r="50" spans="1:7" x14ac:dyDescent="0.3">
      <c r="A50" s="1" t="s">
        <v>135</v>
      </c>
    </row>
    <row r="53" spans="1:7" x14ac:dyDescent="0.3">
      <c r="A53" s="1" t="s">
        <v>1959</v>
      </c>
    </row>
    <row r="54" spans="1:7" x14ac:dyDescent="0.3">
      <c r="A54" s="47" t="s">
        <v>1960</v>
      </c>
      <c r="B54" s="34" t="s">
        <v>90</v>
      </c>
    </row>
    <row r="55" spans="1:7" x14ac:dyDescent="0.3">
      <c r="A55" t="s">
        <v>1961</v>
      </c>
    </row>
    <row r="56" spans="1:7" x14ac:dyDescent="0.3">
      <c r="A56" t="s">
        <v>1962</v>
      </c>
      <c r="B56" t="s">
        <v>1963</v>
      </c>
      <c r="C56" t="s">
        <v>1963</v>
      </c>
    </row>
    <row r="57" spans="1:7" x14ac:dyDescent="0.3">
      <c r="B57" s="56">
        <v>44771</v>
      </c>
      <c r="C57" s="56">
        <v>44803</v>
      </c>
    </row>
    <row r="58" spans="1:7" x14ac:dyDescent="0.3">
      <c r="A58" t="s">
        <v>1964</v>
      </c>
      <c r="B58" s="34" t="s">
        <v>1966</v>
      </c>
      <c r="C58" s="34" t="s">
        <v>1966</v>
      </c>
      <c r="E58" s="2"/>
      <c r="G58"/>
    </row>
    <row r="59" spans="1:7" x14ac:dyDescent="0.3">
      <c r="A59" t="s">
        <v>1965</v>
      </c>
      <c r="B59" s="34" t="s">
        <v>1966</v>
      </c>
      <c r="C59" s="34" t="s">
        <v>1966</v>
      </c>
      <c r="E59" s="2"/>
      <c r="G59"/>
    </row>
    <row r="60" spans="1:7" x14ac:dyDescent="0.3">
      <c r="A60" t="s">
        <v>1988</v>
      </c>
      <c r="B60" s="34">
        <v>20.093</v>
      </c>
      <c r="C60" s="34">
        <v>20.093</v>
      </c>
      <c r="E60" s="2"/>
      <c r="G60"/>
    </row>
    <row r="61" spans="1:7" x14ac:dyDescent="0.3">
      <c r="A61" t="s">
        <v>1967</v>
      </c>
      <c r="B61" s="34">
        <v>20.722200000000001</v>
      </c>
      <c r="C61" s="34">
        <v>20.947500000000002</v>
      </c>
      <c r="E61" s="2"/>
      <c r="G61"/>
    </row>
    <row r="62" spans="1:7" x14ac:dyDescent="0.3">
      <c r="A62" t="s">
        <v>1968</v>
      </c>
      <c r="B62" s="34">
        <v>20.639600000000002</v>
      </c>
      <c r="C62" s="34">
        <v>20.864100000000001</v>
      </c>
      <c r="E62" s="2"/>
      <c r="G62"/>
    </row>
    <row r="63" spans="1:7" x14ac:dyDescent="0.3">
      <c r="A63" t="s">
        <v>1989</v>
      </c>
      <c r="B63" s="34">
        <v>16.671099999999999</v>
      </c>
      <c r="C63" s="34">
        <v>16.665800000000001</v>
      </c>
      <c r="E63" s="2"/>
      <c r="G63"/>
    </row>
    <row r="64" spans="1:7" x14ac:dyDescent="0.3">
      <c r="A64" t="s">
        <v>1990</v>
      </c>
      <c r="B64" s="34">
        <v>16.313500000000001</v>
      </c>
      <c r="C64" s="34">
        <v>16.289200000000001</v>
      </c>
      <c r="E64" s="2"/>
      <c r="G64"/>
    </row>
    <row r="65" spans="1:7" x14ac:dyDescent="0.3">
      <c r="A65" t="s">
        <v>1972</v>
      </c>
      <c r="B65" s="34">
        <v>19.865600000000001</v>
      </c>
      <c r="C65" s="34">
        <v>20.0702</v>
      </c>
      <c r="E65" s="2"/>
      <c r="G65"/>
    </row>
    <row r="66" spans="1:7" x14ac:dyDescent="0.3">
      <c r="A66" t="s">
        <v>1976</v>
      </c>
      <c r="B66" s="34" t="s">
        <v>1966</v>
      </c>
      <c r="C66" s="34" t="s">
        <v>1966</v>
      </c>
      <c r="E66" s="2"/>
      <c r="G66"/>
    </row>
    <row r="67" spans="1:7" x14ac:dyDescent="0.3">
      <c r="A67" t="s">
        <v>1991</v>
      </c>
      <c r="B67" s="34">
        <v>19.574200000000001</v>
      </c>
      <c r="C67" s="34">
        <v>19.574200000000001</v>
      </c>
      <c r="E67" s="2"/>
      <c r="G67"/>
    </row>
    <row r="68" spans="1:7" x14ac:dyDescent="0.3">
      <c r="A68" t="s">
        <v>1992</v>
      </c>
      <c r="B68" s="34">
        <v>19.856999999999999</v>
      </c>
      <c r="C68" s="34">
        <v>20.061499999999999</v>
      </c>
      <c r="E68" s="2"/>
      <c r="G68"/>
    </row>
    <row r="69" spans="1:7" x14ac:dyDescent="0.3">
      <c r="A69" t="s">
        <v>1993</v>
      </c>
      <c r="B69" s="34">
        <v>19.869800000000001</v>
      </c>
      <c r="C69" s="34">
        <v>20.0745</v>
      </c>
      <c r="E69" s="2"/>
      <c r="G69"/>
    </row>
    <row r="70" spans="1:7" x14ac:dyDescent="0.3">
      <c r="A70" t="s">
        <v>1994</v>
      </c>
      <c r="B70" s="34">
        <v>10.439500000000001</v>
      </c>
      <c r="C70" s="34">
        <v>10.414999999999999</v>
      </c>
      <c r="E70" s="2"/>
      <c r="G70"/>
    </row>
    <row r="71" spans="1:7" x14ac:dyDescent="0.3">
      <c r="A71" t="s">
        <v>1995</v>
      </c>
      <c r="B71" s="34">
        <v>10.289300000000001</v>
      </c>
      <c r="C71" s="34">
        <v>10.3202</v>
      </c>
      <c r="E71" s="2"/>
      <c r="G71"/>
    </row>
    <row r="72" spans="1:7" x14ac:dyDescent="0.3">
      <c r="A72" t="s">
        <v>1977</v>
      </c>
      <c r="E72" s="2"/>
      <c r="G72"/>
    </row>
    <row r="74" spans="1:7" x14ac:dyDescent="0.3">
      <c r="A74" t="s">
        <v>1996</v>
      </c>
    </row>
    <row r="76" spans="1:7" x14ac:dyDescent="0.3">
      <c r="A76" s="50" t="s">
        <v>1997</v>
      </c>
      <c r="B76" s="50" t="s">
        <v>1998</v>
      </c>
      <c r="C76" s="50" t="s">
        <v>1999</v>
      </c>
      <c r="D76" s="50" t="s">
        <v>2000</v>
      </c>
    </row>
    <row r="77" spans="1:7" x14ac:dyDescent="0.3">
      <c r="A77" s="50" t="s">
        <v>2001</v>
      </c>
      <c r="B77" s="50"/>
      <c r="C77" s="50">
        <v>0.21821370000000001</v>
      </c>
      <c r="D77" s="50">
        <v>0.21821370000000001</v>
      </c>
    </row>
    <row r="78" spans="1:7" x14ac:dyDescent="0.3">
      <c r="A78" s="50" t="s">
        <v>2002</v>
      </c>
      <c r="B78" s="50"/>
      <c r="C78" s="50">
        <v>0.18629999999999999</v>
      </c>
      <c r="D78" s="50">
        <v>0.18629999999999999</v>
      </c>
    </row>
    <row r="79" spans="1:7" x14ac:dyDescent="0.3">
      <c r="A79" s="50" t="s">
        <v>2003</v>
      </c>
      <c r="B79" s="50"/>
      <c r="C79" s="50">
        <v>0.20096800000000001</v>
      </c>
      <c r="D79" s="50">
        <v>0.20096800000000001</v>
      </c>
    </row>
    <row r="80" spans="1:7" x14ac:dyDescent="0.3">
      <c r="A80" s="50" t="s">
        <v>2004</v>
      </c>
      <c r="B80" s="50"/>
      <c r="C80" s="50">
        <v>0.20161119999999999</v>
      </c>
      <c r="D80" s="50">
        <v>0.20161119999999999</v>
      </c>
    </row>
    <row r="81" spans="1:6" x14ac:dyDescent="0.3">
      <c r="A81" s="50" t="s">
        <v>2005</v>
      </c>
      <c r="B81" s="50"/>
      <c r="C81" s="50">
        <v>0.13182940000000001</v>
      </c>
      <c r="D81" s="50">
        <v>0.13182940000000001</v>
      </c>
    </row>
    <row r="82" spans="1:6" x14ac:dyDescent="0.3">
      <c r="A82" s="50" t="s">
        <v>2006</v>
      </c>
      <c r="B82" s="50"/>
      <c r="C82" s="50">
        <v>7.4800000000000005E-2</v>
      </c>
      <c r="D82" s="50">
        <v>7.4800000000000005E-2</v>
      </c>
    </row>
    <row r="84" spans="1:6" x14ac:dyDescent="0.3">
      <c r="A84" t="s">
        <v>1979</v>
      </c>
      <c r="B84" s="34" t="s">
        <v>90</v>
      </c>
    </row>
    <row r="85" spans="1:6" ht="28.8" x14ac:dyDescent="0.3">
      <c r="A85" s="47" t="s">
        <v>1980</v>
      </c>
      <c r="B85" s="34" t="s">
        <v>90</v>
      </c>
    </row>
    <row r="86" spans="1:6" x14ac:dyDescent="0.3">
      <c r="A86" s="47" t="s">
        <v>1981</v>
      </c>
      <c r="B86" s="34" t="s">
        <v>90</v>
      </c>
    </row>
    <row r="87" spans="1:6" x14ac:dyDescent="0.3">
      <c r="A87" t="s">
        <v>1982</v>
      </c>
      <c r="B87" s="49">
        <v>6.8519290000000002</v>
      </c>
    </row>
    <row r="88" spans="1:6" ht="28.8" x14ac:dyDescent="0.3">
      <c r="A88" s="47" t="s">
        <v>1983</v>
      </c>
      <c r="B88" s="34" t="s">
        <v>90</v>
      </c>
    </row>
    <row r="89" spans="1:6" ht="28.8" x14ac:dyDescent="0.3">
      <c r="A89" s="47" t="s">
        <v>1984</v>
      </c>
      <c r="B89" s="34" t="s">
        <v>90</v>
      </c>
    </row>
    <row r="90" spans="1:6" x14ac:dyDescent="0.3">
      <c r="A90" t="s">
        <v>2116</v>
      </c>
      <c r="B90" s="34" t="s">
        <v>90</v>
      </c>
    </row>
    <row r="91" spans="1:6" x14ac:dyDescent="0.3">
      <c r="A91" t="s">
        <v>2117</v>
      </c>
      <c r="B91" s="34" t="s">
        <v>90</v>
      </c>
    </row>
    <row r="94" spans="1:6" ht="28.8" x14ac:dyDescent="0.3">
      <c r="A94" s="67" t="s">
        <v>2167</v>
      </c>
      <c r="B94" s="57" t="s">
        <v>2168</v>
      </c>
      <c r="C94" s="57" t="s">
        <v>2125</v>
      </c>
      <c r="D94" s="77" t="s">
        <v>2126</v>
      </c>
      <c r="E94" s="77" t="s">
        <v>2125</v>
      </c>
      <c r="F94" s="77" t="s">
        <v>2126</v>
      </c>
    </row>
    <row r="95" spans="1:6" ht="76.2" customHeight="1" x14ac:dyDescent="0.3">
      <c r="A95" s="72" t="str">
        <f>HYPERLINK("[EDEL_Portfolio Monthly Notes 31-Aug-2022.xlsx]EDGSEC!A1","Edelweiss Government Securities Fund")</f>
        <v>Edelweiss Government Securities Fund</v>
      </c>
      <c r="B95" s="61"/>
      <c r="C95" s="59" t="s">
        <v>2137</v>
      </c>
      <c r="D95" s="61"/>
      <c r="E95" s="59" t="s">
        <v>2138</v>
      </c>
      <c r="F95"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3D9DB-854E-4E0F-B93E-913F07C92F1C}">
  <dimension ref="A1:H105"/>
  <sheetViews>
    <sheetView showGridLines="0" workbookViewId="0">
      <pane ySplit="4" topLeftCell="A99" activePane="bottomLeft" state="frozen"/>
      <selection sqref="A1:B1"/>
      <selection pane="bottomLeft" activeCell="A104" sqref="A104:D10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35</v>
      </c>
      <c r="B1" s="65"/>
      <c r="C1" s="65"/>
      <c r="D1" s="65"/>
      <c r="E1" s="65"/>
      <c r="F1" s="65"/>
      <c r="G1" s="65"/>
      <c r="H1" s="51" t="str">
        <f>HYPERLINK("[EDEL_Portfolio Monthly 31-Aug-2022.xlsx]Index!A1","Index")</f>
        <v>Index</v>
      </c>
    </row>
    <row r="2" spans="1:8" ht="18" x14ac:dyDescent="0.3">
      <c r="A2" s="65" t="s">
        <v>36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610</v>
      </c>
      <c r="B11" s="30" t="s">
        <v>611</v>
      </c>
      <c r="C11" s="30" t="s">
        <v>140</v>
      </c>
      <c r="D11" s="13">
        <v>20000000</v>
      </c>
      <c r="E11" s="14">
        <v>20183.599999999999</v>
      </c>
      <c r="F11" s="15">
        <v>7.5999999999999998E-2</v>
      </c>
      <c r="G11" s="15">
        <v>7.0199999999999999E-2</v>
      </c>
    </row>
    <row r="12" spans="1:8" x14ac:dyDescent="0.3">
      <c r="A12" s="12" t="s">
        <v>612</v>
      </c>
      <c r="B12" s="30" t="s">
        <v>613</v>
      </c>
      <c r="C12" s="30" t="s">
        <v>140</v>
      </c>
      <c r="D12" s="13">
        <v>16000000</v>
      </c>
      <c r="E12" s="14">
        <v>16094.8</v>
      </c>
      <c r="F12" s="15">
        <v>6.0600000000000001E-2</v>
      </c>
      <c r="G12" s="15">
        <v>7.1406999999999998E-2</v>
      </c>
    </row>
    <row r="13" spans="1:8" x14ac:dyDescent="0.3">
      <c r="A13" s="12" t="s">
        <v>614</v>
      </c>
      <c r="B13" s="30" t="s">
        <v>615</v>
      </c>
      <c r="C13" s="30" t="s">
        <v>140</v>
      </c>
      <c r="D13" s="13">
        <v>15000000</v>
      </c>
      <c r="E13" s="14">
        <v>15420.96</v>
      </c>
      <c r="F13" s="15">
        <v>5.8099999999999999E-2</v>
      </c>
      <c r="G13" s="15">
        <v>7.1393999999999999E-2</v>
      </c>
    </row>
    <row r="14" spans="1:8" x14ac:dyDescent="0.3">
      <c r="A14" s="12" t="s">
        <v>616</v>
      </c>
      <c r="B14" s="30" t="s">
        <v>617</v>
      </c>
      <c r="C14" s="30" t="s">
        <v>140</v>
      </c>
      <c r="D14" s="13">
        <v>15000000</v>
      </c>
      <c r="E14" s="14">
        <v>14467.92</v>
      </c>
      <c r="F14" s="15">
        <v>5.45E-2</v>
      </c>
      <c r="G14" s="15">
        <v>7.0800000000000002E-2</v>
      </c>
    </row>
    <row r="15" spans="1:8" x14ac:dyDescent="0.3">
      <c r="A15" s="12" t="s">
        <v>618</v>
      </c>
      <c r="B15" s="30" t="s">
        <v>619</v>
      </c>
      <c r="C15" s="30" t="s">
        <v>140</v>
      </c>
      <c r="D15" s="13">
        <v>11000000</v>
      </c>
      <c r="E15" s="14">
        <v>11329.27</v>
      </c>
      <c r="F15" s="15">
        <v>4.2599999999999999E-2</v>
      </c>
      <c r="G15" s="15">
        <v>7.0749999999999993E-2</v>
      </c>
    </row>
    <row r="16" spans="1:8" x14ac:dyDescent="0.3">
      <c r="A16" s="12" t="s">
        <v>620</v>
      </c>
      <c r="B16" s="30" t="s">
        <v>621</v>
      </c>
      <c r="C16" s="30" t="s">
        <v>140</v>
      </c>
      <c r="D16" s="13">
        <v>11000000</v>
      </c>
      <c r="E16" s="14">
        <v>11296.6</v>
      </c>
      <c r="F16" s="15">
        <v>4.2500000000000003E-2</v>
      </c>
      <c r="G16" s="15">
        <v>7.1199999999999999E-2</v>
      </c>
    </row>
    <row r="17" spans="1:7" x14ac:dyDescent="0.3">
      <c r="A17" s="12" t="s">
        <v>622</v>
      </c>
      <c r="B17" s="30" t="s">
        <v>623</v>
      </c>
      <c r="C17" s="30" t="s">
        <v>140</v>
      </c>
      <c r="D17" s="13">
        <v>5000000</v>
      </c>
      <c r="E17" s="14">
        <v>5131.99</v>
      </c>
      <c r="F17" s="15">
        <v>1.9300000000000001E-2</v>
      </c>
      <c r="G17" s="15">
        <v>7.2300000000000003E-2</v>
      </c>
    </row>
    <row r="18" spans="1:7" x14ac:dyDescent="0.3">
      <c r="A18" s="12" t="s">
        <v>624</v>
      </c>
      <c r="B18" s="30" t="s">
        <v>625</v>
      </c>
      <c r="C18" s="30" t="s">
        <v>140</v>
      </c>
      <c r="D18" s="13">
        <v>3500000</v>
      </c>
      <c r="E18" s="14">
        <v>3547.32</v>
      </c>
      <c r="F18" s="15">
        <v>1.34E-2</v>
      </c>
      <c r="G18" s="15">
        <v>7.1499999999999994E-2</v>
      </c>
    </row>
    <row r="19" spans="1:7" x14ac:dyDescent="0.3">
      <c r="A19" s="12" t="s">
        <v>626</v>
      </c>
      <c r="B19" s="30" t="s">
        <v>627</v>
      </c>
      <c r="C19" s="30" t="s">
        <v>140</v>
      </c>
      <c r="D19" s="13">
        <v>3000000</v>
      </c>
      <c r="E19" s="14">
        <v>3016.98</v>
      </c>
      <c r="F19" s="15">
        <v>1.14E-2</v>
      </c>
      <c r="G19" s="15">
        <v>7.0800000000000002E-2</v>
      </c>
    </row>
    <row r="20" spans="1:7" x14ac:dyDescent="0.3">
      <c r="A20" s="12" t="s">
        <v>628</v>
      </c>
      <c r="B20" s="30" t="s">
        <v>629</v>
      </c>
      <c r="C20" s="30" t="s">
        <v>156</v>
      </c>
      <c r="D20" s="13">
        <v>3000000</v>
      </c>
      <c r="E20" s="14">
        <v>3010.45</v>
      </c>
      <c r="F20" s="15">
        <v>1.1299999999999999E-2</v>
      </c>
      <c r="G20" s="15">
        <v>7.0199999999999999E-2</v>
      </c>
    </row>
    <row r="21" spans="1:7" x14ac:dyDescent="0.3">
      <c r="A21" s="12" t="s">
        <v>630</v>
      </c>
      <c r="B21" s="30" t="s">
        <v>631</v>
      </c>
      <c r="C21" s="30" t="s">
        <v>140</v>
      </c>
      <c r="D21" s="13">
        <v>2700000</v>
      </c>
      <c r="E21" s="14">
        <v>2816.42</v>
      </c>
      <c r="F21" s="15">
        <v>1.06E-2</v>
      </c>
      <c r="G21" s="15">
        <v>7.1403999999999995E-2</v>
      </c>
    </row>
    <row r="22" spans="1:7" x14ac:dyDescent="0.3">
      <c r="A22" s="12" t="s">
        <v>632</v>
      </c>
      <c r="B22" s="30" t="s">
        <v>633</v>
      </c>
      <c r="C22" s="30" t="s">
        <v>140</v>
      </c>
      <c r="D22" s="13">
        <v>2500000</v>
      </c>
      <c r="E22" s="14">
        <v>2661.17</v>
      </c>
      <c r="F22" s="15">
        <v>0.01</v>
      </c>
      <c r="G22" s="15">
        <v>6.9900000000000004E-2</v>
      </c>
    </row>
    <row r="23" spans="1:7" x14ac:dyDescent="0.3">
      <c r="A23" s="12" t="s">
        <v>634</v>
      </c>
      <c r="B23" s="30" t="s">
        <v>635</v>
      </c>
      <c r="C23" s="30" t="s">
        <v>140</v>
      </c>
      <c r="D23" s="13">
        <v>2500000</v>
      </c>
      <c r="E23" s="14">
        <v>2531.54</v>
      </c>
      <c r="F23" s="15">
        <v>9.4999999999999998E-3</v>
      </c>
      <c r="G23" s="15">
        <v>7.1499999999999994E-2</v>
      </c>
    </row>
    <row r="24" spans="1:7" x14ac:dyDescent="0.3">
      <c r="A24" s="12" t="s">
        <v>636</v>
      </c>
      <c r="B24" s="30" t="s">
        <v>637</v>
      </c>
      <c r="C24" s="30" t="s">
        <v>145</v>
      </c>
      <c r="D24" s="13">
        <v>2000000</v>
      </c>
      <c r="E24" s="14">
        <v>2038</v>
      </c>
      <c r="F24" s="15">
        <v>7.7000000000000002E-3</v>
      </c>
      <c r="G24" s="15">
        <v>6.9449999999999998E-2</v>
      </c>
    </row>
    <row r="25" spans="1:7" x14ac:dyDescent="0.3">
      <c r="A25" s="12" t="s">
        <v>638</v>
      </c>
      <c r="B25" s="30" t="s">
        <v>639</v>
      </c>
      <c r="C25" s="30" t="s">
        <v>145</v>
      </c>
      <c r="D25" s="13">
        <v>1500000</v>
      </c>
      <c r="E25" s="14">
        <v>1621.34</v>
      </c>
      <c r="F25" s="15">
        <v>6.1000000000000004E-3</v>
      </c>
      <c r="G25" s="15">
        <v>7.0749999999999993E-2</v>
      </c>
    </row>
    <row r="26" spans="1:7" x14ac:dyDescent="0.3">
      <c r="A26" s="12" t="s">
        <v>640</v>
      </c>
      <c r="B26" s="30" t="s">
        <v>641</v>
      </c>
      <c r="C26" s="30" t="s">
        <v>140</v>
      </c>
      <c r="D26" s="13">
        <v>1500000</v>
      </c>
      <c r="E26" s="14">
        <v>1499.4</v>
      </c>
      <c r="F26" s="15">
        <v>5.5999999999999999E-3</v>
      </c>
      <c r="G26" s="15">
        <v>7.2252999999999998E-2</v>
      </c>
    </row>
    <row r="27" spans="1:7" x14ac:dyDescent="0.3">
      <c r="A27" s="12" t="s">
        <v>642</v>
      </c>
      <c r="B27" s="30" t="s">
        <v>643</v>
      </c>
      <c r="C27" s="30" t="s">
        <v>140</v>
      </c>
      <c r="D27" s="13">
        <v>500000</v>
      </c>
      <c r="E27" s="14">
        <v>480.44</v>
      </c>
      <c r="F27" s="15">
        <v>1.8E-3</v>
      </c>
      <c r="G27" s="15">
        <v>7.1249999999999994E-2</v>
      </c>
    </row>
    <row r="28" spans="1:7" x14ac:dyDescent="0.3">
      <c r="A28" s="16" t="s">
        <v>104</v>
      </c>
      <c r="B28" s="31"/>
      <c r="C28" s="31"/>
      <c r="D28" s="17"/>
      <c r="E28" s="18">
        <v>117148.2</v>
      </c>
      <c r="F28" s="19">
        <v>0.441</v>
      </c>
      <c r="G28" s="20"/>
    </row>
    <row r="29" spans="1:7" x14ac:dyDescent="0.3">
      <c r="A29" s="12"/>
      <c r="B29" s="30"/>
      <c r="C29" s="30"/>
      <c r="D29" s="13"/>
      <c r="E29" s="14"/>
      <c r="F29" s="15"/>
      <c r="G29" s="15"/>
    </row>
    <row r="30" spans="1:7" x14ac:dyDescent="0.3">
      <c r="A30" s="16" t="s">
        <v>405</v>
      </c>
      <c r="B30" s="30"/>
      <c r="C30" s="30"/>
      <c r="D30" s="13"/>
      <c r="E30" s="14"/>
      <c r="F30" s="15"/>
      <c r="G30" s="15"/>
    </row>
    <row r="31" spans="1:7" x14ac:dyDescent="0.3">
      <c r="A31" s="12" t="s">
        <v>644</v>
      </c>
      <c r="B31" s="30" t="s">
        <v>645</v>
      </c>
      <c r="C31" s="30" t="s">
        <v>95</v>
      </c>
      <c r="D31" s="13">
        <v>3000000</v>
      </c>
      <c r="E31" s="14">
        <v>2872.01</v>
      </c>
      <c r="F31" s="15">
        <v>1.0800000000000001E-2</v>
      </c>
      <c r="G31" s="15">
        <v>6.9233000000000003E-2</v>
      </c>
    </row>
    <row r="32" spans="1:7" x14ac:dyDescent="0.3">
      <c r="A32" s="16" t="s">
        <v>104</v>
      </c>
      <c r="B32" s="31"/>
      <c r="C32" s="31"/>
      <c r="D32" s="17"/>
      <c r="E32" s="18">
        <v>2872.01</v>
      </c>
      <c r="F32" s="19">
        <v>1.0800000000000001E-2</v>
      </c>
      <c r="G32" s="20"/>
    </row>
    <row r="33" spans="1:7" x14ac:dyDescent="0.3">
      <c r="A33" s="16" t="s">
        <v>549</v>
      </c>
      <c r="B33" s="30"/>
      <c r="C33" s="30"/>
      <c r="D33" s="13"/>
      <c r="E33" s="14"/>
      <c r="F33" s="15"/>
      <c r="G33" s="15"/>
    </row>
    <row r="34" spans="1:7" x14ac:dyDescent="0.3">
      <c r="A34" s="12" t="s">
        <v>646</v>
      </c>
      <c r="B34" s="30" t="s">
        <v>647</v>
      </c>
      <c r="C34" s="30" t="s">
        <v>95</v>
      </c>
      <c r="D34" s="13">
        <v>10500000</v>
      </c>
      <c r="E34" s="14">
        <v>10735.05</v>
      </c>
      <c r="F34" s="15">
        <v>4.0399999999999998E-2</v>
      </c>
      <c r="G34" s="15">
        <v>7.1888999999999995E-2</v>
      </c>
    </row>
    <row r="35" spans="1:7" x14ac:dyDescent="0.3">
      <c r="A35" s="12" t="s">
        <v>648</v>
      </c>
      <c r="B35" s="30" t="s">
        <v>649</v>
      </c>
      <c r="C35" s="30" t="s">
        <v>95</v>
      </c>
      <c r="D35" s="13">
        <v>10000000</v>
      </c>
      <c r="E35" s="14">
        <v>10009.200000000001</v>
      </c>
      <c r="F35" s="15">
        <v>3.7699999999999997E-2</v>
      </c>
      <c r="G35" s="15">
        <v>7.1724999999999997E-2</v>
      </c>
    </row>
    <row r="36" spans="1:7" x14ac:dyDescent="0.3">
      <c r="A36" s="12" t="s">
        <v>604</v>
      </c>
      <c r="B36" s="30" t="s">
        <v>605</v>
      </c>
      <c r="C36" s="30" t="s">
        <v>95</v>
      </c>
      <c r="D36" s="13">
        <v>9500000</v>
      </c>
      <c r="E36" s="14">
        <v>9728.9</v>
      </c>
      <c r="F36" s="15">
        <v>3.6600000000000001E-2</v>
      </c>
      <c r="G36" s="15">
        <v>7.1674000000000002E-2</v>
      </c>
    </row>
    <row r="37" spans="1:7" x14ac:dyDescent="0.3">
      <c r="A37" s="12" t="s">
        <v>650</v>
      </c>
      <c r="B37" s="30" t="s">
        <v>651</v>
      </c>
      <c r="C37" s="30" t="s">
        <v>95</v>
      </c>
      <c r="D37" s="13">
        <v>9000000</v>
      </c>
      <c r="E37" s="14">
        <v>8807.89</v>
      </c>
      <c r="F37" s="15">
        <v>3.32E-2</v>
      </c>
      <c r="G37" s="15">
        <v>7.1323999999999999E-2</v>
      </c>
    </row>
    <row r="38" spans="1:7" x14ac:dyDescent="0.3">
      <c r="A38" s="12" t="s">
        <v>652</v>
      </c>
      <c r="B38" s="30" t="s">
        <v>653</v>
      </c>
      <c r="C38" s="30" t="s">
        <v>95</v>
      </c>
      <c r="D38" s="13">
        <v>8500000</v>
      </c>
      <c r="E38" s="14">
        <v>8690.06</v>
      </c>
      <c r="F38" s="15">
        <v>3.27E-2</v>
      </c>
      <c r="G38" s="15">
        <v>7.1599999999999997E-2</v>
      </c>
    </row>
    <row r="39" spans="1:7" x14ac:dyDescent="0.3">
      <c r="A39" s="12" t="s">
        <v>654</v>
      </c>
      <c r="B39" s="30" t="s">
        <v>655</v>
      </c>
      <c r="C39" s="30" t="s">
        <v>95</v>
      </c>
      <c r="D39" s="13">
        <v>8500000</v>
      </c>
      <c r="E39" s="14">
        <v>8639.34</v>
      </c>
      <c r="F39" s="15">
        <v>3.2500000000000001E-2</v>
      </c>
      <c r="G39" s="15">
        <v>7.1524000000000004E-2</v>
      </c>
    </row>
    <row r="40" spans="1:7" x14ac:dyDescent="0.3">
      <c r="A40" s="12" t="s">
        <v>656</v>
      </c>
      <c r="B40" s="30" t="s">
        <v>657</v>
      </c>
      <c r="C40" s="30" t="s">
        <v>95</v>
      </c>
      <c r="D40" s="13">
        <v>7500000</v>
      </c>
      <c r="E40" s="14">
        <v>7815.23</v>
      </c>
      <c r="F40" s="15">
        <v>2.9399999999999999E-2</v>
      </c>
      <c r="G40" s="15">
        <v>7.2175000000000003E-2</v>
      </c>
    </row>
    <row r="41" spans="1:7" x14ac:dyDescent="0.3">
      <c r="A41" s="12" t="s">
        <v>658</v>
      </c>
      <c r="B41" s="30" t="s">
        <v>659</v>
      </c>
      <c r="C41" s="30" t="s">
        <v>95</v>
      </c>
      <c r="D41" s="13">
        <v>6500000</v>
      </c>
      <c r="E41" s="14">
        <v>6688.27</v>
      </c>
      <c r="F41" s="15">
        <v>2.52E-2</v>
      </c>
      <c r="G41" s="15">
        <v>7.1599999999999997E-2</v>
      </c>
    </row>
    <row r="42" spans="1:7" x14ac:dyDescent="0.3">
      <c r="A42" s="12" t="s">
        <v>660</v>
      </c>
      <c r="B42" s="30" t="s">
        <v>661</v>
      </c>
      <c r="C42" s="30" t="s">
        <v>95</v>
      </c>
      <c r="D42" s="13">
        <v>5500000</v>
      </c>
      <c r="E42" s="14">
        <v>5592.71</v>
      </c>
      <c r="F42" s="15">
        <v>2.1100000000000001E-2</v>
      </c>
      <c r="G42" s="15">
        <v>7.1599999999999997E-2</v>
      </c>
    </row>
    <row r="43" spans="1:7" x14ac:dyDescent="0.3">
      <c r="A43" s="12" t="s">
        <v>662</v>
      </c>
      <c r="B43" s="30" t="s">
        <v>663</v>
      </c>
      <c r="C43" s="30" t="s">
        <v>95</v>
      </c>
      <c r="D43" s="13">
        <v>5500000</v>
      </c>
      <c r="E43" s="14">
        <v>5579.5</v>
      </c>
      <c r="F43" s="15">
        <v>2.1000000000000001E-2</v>
      </c>
      <c r="G43" s="15">
        <v>7.2035000000000002E-2</v>
      </c>
    </row>
    <row r="44" spans="1:7" x14ac:dyDescent="0.3">
      <c r="A44" s="12" t="s">
        <v>664</v>
      </c>
      <c r="B44" s="30" t="s">
        <v>665</v>
      </c>
      <c r="C44" s="30" t="s">
        <v>95</v>
      </c>
      <c r="D44" s="13">
        <v>5000000</v>
      </c>
      <c r="E44" s="14">
        <v>5117.49</v>
      </c>
      <c r="F44" s="15">
        <v>1.9300000000000001E-2</v>
      </c>
      <c r="G44" s="15">
        <v>7.1599999999999997E-2</v>
      </c>
    </row>
    <row r="45" spans="1:7" x14ac:dyDescent="0.3">
      <c r="A45" s="12" t="s">
        <v>666</v>
      </c>
      <c r="B45" s="30" t="s">
        <v>667</v>
      </c>
      <c r="C45" s="30" t="s">
        <v>95</v>
      </c>
      <c r="D45" s="13">
        <v>5000000</v>
      </c>
      <c r="E45" s="14">
        <v>5109.91</v>
      </c>
      <c r="F45" s="15">
        <v>1.9199999999999998E-2</v>
      </c>
      <c r="G45" s="15">
        <v>7.1599999999999997E-2</v>
      </c>
    </row>
    <row r="46" spans="1:7" x14ac:dyDescent="0.3">
      <c r="A46" s="12" t="s">
        <v>668</v>
      </c>
      <c r="B46" s="30" t="s">
        <v>669</v>
      </c>
      <c r="C46" s="30" t="s">
        <v>95</v>
      </c>
      <c r="D46" s="13">
        <v>5000000</v>
      </c>
      <c r="E46" s="14">
        <v>5090.3900000000003</v>
      </c>
      <c r="F46" s="15">
        <v>1.9199999999999998E-2</v>
      </c>
      <c r="G46" s="15">
        <v>7.1675000000000003E-2</v>
      </c>
    </row>
    <row r="47" spans="1:7" x14ac:dyDescent="0.3">
      <c r="A47" s="12" t="s">
        <v>670</v>
      </c>
      <c r="B47" s="30" t="s">
        <v>671</v>
      </c>
      <c r="C47" s="30" t="s">
        <v>95</v>
      </c>
      <c r="D47" s="13">
        <v>5000000</v>
      </c>
      <c r="E47" s="14">
        <v>5080.32</v>
      </c>
      <c r="F47" s="15">
        <v>1.9099999999999999E-2</v>
      </c>
      <c r="G47" s="15">
        <v>7.1808999999999998E-2</v>
      </c>
    </row>
    <row r="48" spans="1:7" x14ac:dyDescent="0.3">
      <c r="A48" s="12" t="s">
        <v>672</v>
      </c>
      <c r="B48" s="30" t="s">
        <v>673</v>
      </c>
      <c r="C48" s="30" t="s">
        <v>95</v>
      </c>
      <c r="D48" s="13">
        <v>5000000</v>
      </c>
      <c r="E48" s="14">
        <v>5077.68</v>
      </c>
      <c r="F48" s="15">
        <v>1.9099999999999999E-2</v>
      </c>
      <c r="G48" s="15">
        <v>7.1749999999999994E-2</v>
      </c>
    </row>
    <row r="49" spans="1:7" x14ac:dyDescent="0.3">
      <c r="A49" s="12" t="s">
        <v>674</v>
      </c>
      <c r="B49" s="30" t="s">
        <v>675</v>
      </c>
      <c r="C49" s="30" t="s">
        <v>95</v>
      </c>
      <c r="D49" s="13">
        <v>4500000</v>
      </c>
      <c r="E49" s="14">
        <v>4567.54</v>
      </c>
      <c r="F49" s="15">
        <v>1.72E-2</v>
      </c>
      <c r="G49" s="15">
        <v>7.1888999999999995E-2</v>
      </c>
    </row>
    <row r="50" spans="1:7" x14ac:dyDescent="0.3">
      <c r="A50" s="12" t="s">
        <v>676</v>
      </c>
      <c r="B50" s="30" t="s">
        <v>677</v>
      </c>
      <c r="C50" s="30" t="s">
        <v>95</v>
      </c>
      <c r="D50" s="13">
        <v>4500000</v>
      </c>
      <c r="E50" s="14">
        <v>4425.91</v>
      </c>
      <c r="F50" s="15">
        <v>1.67E-2</v>
      </c>
      <c r="G50" s="15">
        <v>7.1473999999999996E-2</v>
      </c>
    </row>
    <row r="51" spans="1:7" x14ac:dyDescent="0.3">
      <c r="A51" s="12" t="s">
        <v>678</v>
      </c>
      <c r="B51" s="30" t="s">
        <v>679</v>
      </c>
      <c r="C51" s="30" t="s">
        <v>95</v>
      </c>
      <c r="D51" s="13">
        <v>2500000</v>
      </c>
      <c r="E51" s="14">
        <v>2566.69</v>
      </c>
      <c r="F51" s="15">
        <v>9.7000000000000003E-3</v>
      </c>
      <c r="G51" s="15">
        <v>7.1599999999999997E-2</v>
      </c>
    </row>
    <row r="52" spans="1:7" x14ac:dyDescent="0.3">
      <c r="A52" s="12" t="s">
        <v>680</v>
      </c>
      <c r="B52" s="30" t="s">
        <v>681</v>
      </c>
      <c r="C52" s="30" t="s">
        <v>95</v>
      </c>
      <c r="D52" s="13">
        <v>2500000</v>
      </c>
      <c r="E52" s="14">
        <v>2565.73</v>
      </c>
      <c r="F52" s="15">
        <v>9.7000000000000003E-3</v>
      </c>
      <c r="G52" s="15">
        <v>7.1599999999999997E-2</v>
      </c>
    </row>
    <row r="53" spans="1:7" x14ac:dyDescent="0.3">
      <c r="A53" s="12" t="s">
        <v>682</v>
      </c>
      <c r="B53" s="30" t="s">
        <v>683</v>
      </c>
      <c r="C53" s="30" t="s">
        <v>95</v>
      </c>
      <c r="D53" s="13">
        <v>2500000</v>
      </c>
      <c r="E53" s="14">
        <v>2499.4499999999998</v>
      </c>
      <c r="F53" s="15">
        <v>9.4000000000000004E-3</v>
      </c>
      <c r="G53" s="15">
        <v>7.1724999999999997E-2</v>
      </c>
    </row>
    <row r="54" spans="1:7" x14ac:dyDescent="0.3">
      <c r="A54" s="12" t="s">
        <v>684</v>
      </c>
      <c r="B54" s="30" t="s">
        <v>685</v>
      </c>
      <c r="C54" s="30" t="s">
        <v>95</v>
      </c>
      <c r="D54" s="13">
        <v>2500000</v>
      </c>
      <c r="E54" s="14">
        <v>2498.54</v>
      </c>
      <c r="F54" s="15">
        <v>9.4000000000000004E-3</v>
      </c>
      <c r="G54" s="15">
        <v>7.1624999999999994E-2</v>
      </c>
    </row>
    <row r="55" spans="1:7" x14ac:dyDescent="0.3">
      <c r="A55" s="12" t="s">
        <v>686</v>
      </c>
      <c r="B55" s="30" t="s">
        <v>687</v>
      </c>
      <c r="C55" s="30" t="s">
        <v>95</v>
      </c>
      <c r="D55" s="13">
        <v>2000000</v>
      </c>
      <c r="E55" s="14">
        <v>2032.89</v>
      </c>
      <c r="F55" s="15">
        <v>7.7000000000000002E-3</v>
      </c>
      <c r="G55" s="15">
        <v>7.1599999999999997E-2</v>
      </c>
    </row>
    <row r="56" spans="1:7" x14ac:dyDescent="0.3">
      <c r="A56" s="12" t="s">
        <v>688</v>
      </c>
      <c r="B56" s="30" t="s">
        <v>689</v>
      </c>
      <c r="C56" s="30" t="s">
        <v>95</v>
      </c>
      <c r="D56" s="13">
        <v>2000000</v>
      </c>
      <c r="E56" s="14">
        <v>2003.89</v>
      </c>
      <c r="F56" s="15">
        <v>7.4999999999999997E-3</v>
      </c>
      <c r="G56" s="15">
        <v>7.1550000000000002E-2</v>
      </c>
    </row>
    <row r="57" spans="1:7" x14ac:dyDescent="0.3">
      <c r="A57" s="12" t="s">
        <v>690</v>
      </c>
      <c r="B57" s="30" t="s">
        <v>691</v>
      </c>
      <c r="C57" s="30" t="s">
        <v>95</v>
      </c>
      <c r="D57" s="13">
        <v>1500000</v>
      </c>
      <c r="E57" s="14">
        <v>1524.16</v>
      </c>
      <c r="F57" s="15">
        <v>5.7000000000000002E-3</v>
      </c>
      <c r="G57" s="15">
        <v>7.1599999999999997E-2</v>
      </c>
    </row>
    <row r="58" spans="1:7" x14ac:dyDescent="0.3">
      <c r="A58" s="12" t="s">
        <v>692</v>
      </c>
      <c r="B58" s="30" t="s">
        <v>693</v>
      </c>
      <c r="C58" s="30" t="s">
        <v>95</v>
      </c>
      <c r="D58" s="13">
        <v>1500000</v>
      </c>
      <c r="E58" s="14">
        <v>1497.83</v>
      </c>
      <c r="F58" s="15">
        <v>5.5999999999999999E-3</v>
      </c>
      <c r="G58" s="15">
        <v>7.1759000000000003E-2</v>
      </c>
    </row>
    <row r="59" spans="1:7" x14ac:dyDescent="0.3">
      <c r="A59" s="12" t="s">
        <v>694</v>
      </c>
      <c r="B59" s="30" t="s">
        <v>695</v>
      </c>
      <c r="C59" s="30" t="s">
        <v>95</v>
      </c>
      <c r="D59" s="13">
        <v>1000000</v>
      </c>
      <c r="E59" s="14">
        <v>1018.37</v>
      </c>
      <c r="F59" s="15">
        <v>3.8E-3</v>
      </c>
      <c r="G59" s="15">
        <v>7.1599999999999997E-2</v>
      </c>
    </row>
    <row r="60" spans="1:7" x14ac:dyDescent="0.3">
      <c r="A60" s="16" t="s">
        <v>104</v>
      </c>
      <c r="B60" s="31"/>
      <c r="C60" s="31"/>
      <c r="D60" s="17"/>
      <c r="E60" s="18">
        <v>134962.94</v>
      </c>
      <c r="F60" s="19">
        <v>0.5081</v>
      </c>
      <c r="G60" s="20"/>
    </row>
    <row r="61" spans="1:7" x14ac:dyDescent="0.3">
      <c r="A61" s="12"/>
      <c r="B61" s="30"/>
      <c r="C61" s="30"/>
      <c r="D61" s="13"/>
      <c r="E61" s="14"/>
      <c r="F61" s="15"/>
      <c r="G61" s="15"/>
    </row>
    <row r="62" spans="1:7" x14ac:dyDescent="0.3">
      <c r="A62" s="12"/>
      <c r="B62" s="30"/>
      <c r="C62" s="30"/>
      <c r="D62" s="13"/>
      <c r="E62" s="14"/>
      <c r="F62" s="15"/>
      <c r="G62" s="15"/>
    </row>
    <row r="63" spans="1:7" x14ac:dyDescent="0.3">
      <c r="A63" s="16" t="s">
        <v>200</v>
      </c>
      <c r="B63" s="30"/>
      <c r="C63" s="30"/>
      <c r="D63" s="13"/>
      <c r="E63" s="14"/>
      <c r="F63" s="15"/>
      <c r="G63" s="15"/>
    </row>
    <row r="64" spans="1:7" x14ac:dyDescent="0.3">
      <c r="A64" s="16" t="s">
        <v>104</v>
      </c>
      <c r="B64" s="30"/>
      <c r="C64" s="30"/>
      <c r="D64" s="13"/>
      <c r="E64" s="35" t="s">
        <v>90</v>
      </c>
      <c r="F64" s="36" t="s">
        <v>90</v>
      </c>
      <c r="G64" s="15"/>
    </row>
    <row r="65" spans="1:7" x14ac:dyDescent="0.3">
      <c r="A65" s="12"/>
      <c r="B65" s="30"/>
      <c r="C65" s="30"/>
      <c r="D65" s="13"/>
      <c r="E65" s="14"/>
      <c r="F65" s="15"/>
      <c r="G65" s="15"/>
    </row>
    <row r="66" spans="1:7" x14ac:dyDescent="0.3">
      <c r="A66" s="16" t="s">
        <v>201</v>
      </c>
      <c r="B66" s="30"/>
      <c r="C66" s="30"/>
      <c r="D66" s="13"/>
      <c r="E66" s="14"/>
      <c r="F66" s="15"/>
      <c r="G66" s="15"/>
    </row>
    <row r="67" spans="1:7" x14ac:dyDescent="0.3">
      <c r="A67" s="16" t="s">
        <v>104</v>
      </c>
      <c r="B67" s="30"/>
      <c r="C67" s="30"/>
      <c r="D67" s="13"/>
      <c r="E67" s="35" t="s">
        <v>90</v>
      </c>
      <c r="F67" s="36" t="s">
        <v>90</v>
      </c>
      <c r="G67" s="15"/>
    </row>
    <row r="68" spans="1:7" x14ac:dyDescent="0.3">
      <c r="A68" s="12"/>
      <c r="B68" s="30"/>
      <c r="C68" s="30"/>
      <c r="D68" s="13"/>
      <c r="E68" s="14"/>
      <c r="F68" s="15"/>
      <c r="G68" s="15"/>
    </row>
    <row r="69" spans="1:7" x14ac:dyDescent="0.3">
      <c r="A69" s="21" t="s">
        <v>128</v>
      </c>
      <c r="B69" s="32"/>
      <c r="C69" s="32"/>
      <c r="D69" s="22"/>
      <c r="E69" s="18">
        <v>254983.15</v>
      </c>
      <c r="F69" s="19">
        <v>0.95989999999999998</v>
      </c>
      <c r="G69" s="20"/>
    </row>
    <row r="70" spans="1:7" x14ac:dyDescent="0.3">
      <c r="A70" s="12"/>
      <c r="B70" s="30"/>
      <c r="C70" s="30"/>
      <c r="D70" s="13"/>
      <c r="E70" s="14"/>
      <c r="F70" s="15"/>
      <c r="G70" s="15"/>
    </row>
    <row r="71" spans="1:7" x14ac:dyDescent="0.3">
      <c r="A71" s="12"/>
      <c r="B71" s="30"/>
      <c r="C71" s="30"/>
      <c r="D71" s="13"/>
      <c r="E71" s="14"/>
      <c r="F71" s="15"/>
      <c r="G71" s="15"/>
    </row>
    <row r="72" spans="1:7" x14ac:dyDescent="0.3">
      <c r="A72" s="16" t="s">
        <v>129</v>
      </c>
      <c r="B72" s="30"/>
      <c r="C72" s="30"/>
      <c r="D72" s="13"/>
      <c r="E72" s="14"/>
      <c r="F72" s="15"/>
      <c r="G72" s="15"/>
    </row>
    <row r="73" spans="1:7" x14ac:dyDescent="0.3">
      <c r="A73" s="12" t="s">
        <v>130</v>
      </c>
      <c r="B73" s="30"/>
      <c r="C73" s="30"/>
      <c r="D73" s="13"/>
      <c r="E73" s="14">
        <v>3679.91</v>
      </c>
      <c r="F73" s="15">
        <v>1.3899999999999999E-2</v>
      </c>
      <c r="G73" s="15">
        <v>5.4016000000000002E-2</v>
      </c>
    </row>
    <row r="74" spans="1:7" x14ac:dyDescent="0.3">
      <c r="A74" s="16" t="s">
        <v>104</v>
      </c>
      <c r="B74" s="31"/>
      <c r="C74" s="31"/>
      <c r="D74" s="17"/>
      <c r="E74" s="18">
        <v>3679.91</v>
      </c>
      <c r="F74" s="19">
        <v>1.3899999999999999E-2</v>
      </c>
      <c r="G74" s="20"/>
    </row>
    <row r="75" spans="1:7" x14ac:dyDescent="0.3">
      <c r="A75" s="12"/>
      <c r="B75" s="30"/>
      <c r="C75" s="30"/>
      <c r="D75" s="13"/>
      <c r="E75" s="14"/>
      <c r="F75" s="15"/>
      <c r="G75" s="15"/>
    </row>
    <row r="76" spans="1:7" x14ac:dyDescent="0.3">
      <c r="A76" s="21" t="s">
        <v>128</v>
      </c>
      <c r="B76" s="32"/>
      <c r="C76" s="32"/>
      <c r="D76" s="22"/>
      <c r="E76" s="18">
        <v>3679.91</v>
      </c>
      <c r="F76" s="19">
        <v>1.3899999999999999E-2</v>
      </c>
      <c r="G76" s="20"/>
    </row>
    <row r="77" spans="1:7" x14ac:dyDescent="0.3">
      <c r="A77" s="12" t="s">
        <v>131</v>
      </c>
      <c r="B77" s="30"/>
      <c r="C77" s="30"/>
      <c r="D77" s="13"/>
      <c r="E77" s="14">
        <v>7074.1911001999997</v>
      </c>
      <c r="F77" s="15">
        <v>2.6630000000000001E-2</v>
      </c>
      <c r="G77" s="15"/>
    </row>
    <row r="78" spans="1:7" x14ac:dyDescent="0.3">
      <c r="A78" s="12" t="s">
        <v>132</v>
      </c>
      <c r="B78" s="30"/>
      <c r="C78" s="30"/>
      <c r="D78" s="13"/>
      <c r="E78" s="23">
        <v>-89.941100199999994</v>
      </c>
      <c r="F78" s="24">
        <v>-4.2999999999999999E-4</v>
      </c>
      <c r="G78" s="15">
        <v>5.4016000000000002E-2</v>
      </c>
    </row>
    <row r="79" spans="1:7" x14ac:dyDescent="0.3">
      <c r="A79" s="25" t="s">
        <v>133</v>
      </c>
      <c r="B79" s="33"/>
      <c r="C79" s="33"/>
      <c r="D79" s="26"/>
      <c r="E79" s="27">
        <v>265647.31</v>
      </c>
      <c r="F79" s="28">
        <v>1</v>
      </c>
      <c r="G79" s="28"/>
    </row>
    <row r="81" spans="1:7" x14ac:dyDescent="0.3">
      <c r="A81" s="1" t="s">
        <v>135</v>
      </c>
    </row>
    <row r="84" spans="1:7" x14ac:dyDescent="0.3">
      <c r="A84" s="1" t="s">
        <v>1959</v>
      </c>
    </row>
    <row r="85" spans="1:7" x14ac:dyDescent="0.3">
      <c r="A85" s="47" t="s">
        <v>1960</v>
      </c>
      <c r="B85" s="34" t="s">
        <v>90</v>
      </c>
    </row>
    <row r="86" spans="1:7" x14ac:dyDescent="0.3">
      <c r="A86" t="s">
        <v>1961</v>
      </c>
    </row>
    <row r="87" spans="1:7" x14ac:dyDescent="0.3">
      <c r="A87" t="s">
        <v>1962</v>
      </c>
      <c r="B87" t="s">
        <v>1963</v>
      </c>
      <c r="C87" t="s">
        <v>1963</v>
      </c>
    </row>
    <row r="88" spans="1:7" x14ac:dyDescent="0.3">
      <c r="B88" s="48">
        <v>44771</v>
      </c>
      <c r="C88" s="48">
        <v>44803</v>
      </c>
    </row>
    <row r="89" spans="1:7" x14ac:dyDescent="0.3">
      <c r="A89" t="s">
        <v>1967</v>
      </c>
      <c r="B89">
        <v>10.082700000000001</v>
      </c>
      <c r="C89">
        <v>10.179600000000001</v>
      </c>
      <c r="E89" s="2"/>
      <c r="G89"/>
    </row>
    <row r="90" spans="1:7" x14ac:dyDescent="0.3">
      <c r="A90" t="s">
        <v>1968</v>
      </c>
      <c r="B90">
        <v>10.0815</v>
      </c>
      <c r="C90">
        <v>10.1784</v>
      </c>
      <c r="E90" s="2"/>
      <c r="G90"/>
    </row>
    <row r="91" spans="1:7" x14ac:dyDescent="0.3">
      <c r="A91" t="s">
        <v>1992</v>
      </c>
      <c r="B91">
        <v>10.0692</v>
      </c>
      <c r="C91">
        <v>10.164400000000001</v>
      </c>
      <c r="E91" s="2"/>
      <c r="G91"/>
    </row>
    <row r="92" spans="1:7" x14ac:dyDescent="0.3">
      <c r="A92" t="s">
        <v>1993</v>
      </c>
      <c r="B92">
        <v>10.0694</v>
      </c>
      <c r="C92">
        <v>10.1646</v>
      </c>
      <c r="E92" s="2"/>
      <c r="G92"/>
    </row>
    <row r="93" spans="1:7" x14ac:dyDescent="0.3">
      <c r="E93" s="2"/>
      <c r="G93"/>
    </row>
    <row r="94" spans="1:7" x14ac:dyDescent="0.3">
      <c r="A94" t="s">
        <v>1978</v>
      </c>
      <c r="B94" s="34" t="s">
        <v>90</v>
      </c>
    </row>
    <row r="95" spans="1:7" x14ac:dyDescent="0.3">
      <c r="A95" t="s">
        <v>1979</v>
      </c>
      <c r="B95" s="34" t="s">
        <v>90</v>
      </c>
    </row>
    <row r="96" spans="1:7" ht="28.8" x14ac:dyDescent="0.3">
      <c r="A96" s="47" t="s">
        <v>1980</v>
      </c>
      <c r="B96" s="34" t="s">
        <v>90</v>
      </c>
    </row>
    <row r="97" spans="1:4" x14ac:dyDescent="0.3">
      <c r="A97" s="47" t="s">
        <v>1981</v>
      </c>
      <c r="B97" s="34" t="s">
        <v>90</v>
      </c>
    </row>
    <row r="98" spans="1:4" x14ac:dyDescent="0.3">
      <c r="A98" t="s">
        <v>1982</v>
      </c>
      <c r="B98" s="49">
        <v>4.2443030000000004</v>
      </c>
    </row>
    <row r="99" spans="1:4" ht="28.8" x14ac:dyDescent="0.3">
      <c r="A99" s="47" t="s">
        <v>1983</v>
      </c>
      <c r="B99" s="34" t="s">
        <v>90</v>
      </c>
    </row>
    <row r="100" spans="1:4" ht="28.8" x14ac:dyDescent="0.3">
      <c r="A100" s="47" t="s">
        <v>1984</v>
      </c>
      <c r="B100" s="34" t="s">
        <v>90</v>
      </c>
    </row>
    <row r="101" spans="1:4" x14ac:dyDescent="0.3">
      <c r="A101" t="s">
        <v>2116</v>
      </c>
      <c r="B101" s="34" t="s">
        <v>90</v>
      </c>
    </row>
    <row r="102" spans="1:4" x14ac:dyDescent="0.3">
      <c r="A102" t="s">
        <v>2117</v>
      </c>
      <c r="B102" s="34" t="s">
        <v>90</v>
      </c>
    </row>
    <row r="104" spans="1:4" ht="28.8" x14ac:dyDescent="0.3">
      <c r="A104" s="67" t="s">
        <v>2167</v>
      </c>
      <c r="B104" s="57" t="s">
        <v>2168</v>
      </c>
      <c r="C104" s="57" t="s">
        <v>2125</v>
      </c>
      <c r="D104" s="77" t="s">
        <v>2126</v>
      </c>
    </row>
    <row r="105" spans="1:4" ht="84" customHeight="1" x14ac:dyDescent="0.3">
      <c r="A105" s="72" t="str">
        <f>HYPERLINK("[EDEL_Portfolio Monthly Notes 31-Aug-2022.xlsx]EDNP27!A1","Edelweiss Nifty PSU Bond Plus SDL Apr2027 50 50 Index")</f>
        <v>Edelweiss Nifty PSU Bond Plus SDL Apr2027 50 50 Index</v>
      </c>
      <c r="B105" s="61"/>
      <c r="C105" s="59" t="s">
        <v>2139</v>
      </c>
      <c r="D105"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22699-CD02-494A-927B-607CE36C7D2C}">
  <dimension ref="A1:H128"/>
  <sheetViews>
    <sheetView showGridLines="0" workbookViewId="0">
      <pane ySplit="4" topLeftCell="A118" activePane="bottomLeft" state="frozen"/>
      <selection sqref="A1:B1"/>
      <selection pane="bottomLeft" activeCell="A127" sqref="A127:D127"/>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37</v>
      </c>
      <c r="B1" s="65"/>
      <c r="C1" s="65"/>
      <c r="D1" s="65"/>
      <c r="E1" s="65"/>
      <c r="F1" s="65"/>
      <c r="G1" s="65"/>
      <c r="H1" s="51" t="str">
        <f>HYPERLINK("[EDEL_Portfolio Monthly 31-Aug-2022.xlsx]Index!A1","Index")</f>
        <v>Index</v>
      </c>
    </row>
    <row r="2" spans="1:8" ht="18" x14ac:dyDescent="0.3">
      <c r="A2" s="65" t="s">
        <v>38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696</v>
      </c>
      <c r="B11" s="30" t="s">
        <v>697</v>
      </c>
      <c r="C11" s="30" t="s">
        <v>140</v>
      </c>
      <c r="D11" s="13">
        <v>92500000</v>
      </c>
      <c r="E11" s="14">
        <v>93269.32</v>
      </c>
      <c r="F11" s="15">
        <v>0.13250000000000001</v>
      </c>
      <c r="G11" s="15">
        <v>7.1199999999999999E-2</v>
      </c>
    </row>
    <row r="12" spans="1:8" x14ac:dyDescent="0.3">
      <c r="A12" s="12" t="s">
        <v>698</v>
      </c>
      <c r="B12" s="30" t="s">
        <v>699</v>
      </c>
      <c r="C12" s="30" t="s">
        <v>140</v>
      </c>
      <c r="D12" s="13">
        <v>51500000</v>
      </c>
      <c r="E12" s="14">
        <v>51649.71</v>
      </c>
      <c r="F12" s="15">
        <v>7.3400000000000007E-2</v>
      </c>
      <c r="G12" s="15">
        <v>7.0150000000000004E-2</v>
      </c>
    </row>
    <row r="13" spans="1:8" x14ac:dyDescent="0.3">
      <c r="A13" s="12" t="s">
        <v>700</v>
      </c>
      <c r="B13" s="30" t="s">
        <v>701</v>
      </c>
      <c r="C13" s="30" t="s">
        <v>145</v>
      </c>
      <c r="D13" s="13">
        <v>36000000</v>
      </c>
      <c r="E13" s="14">
        <v>36003.019999999997</v>
      </c>
      <c r="F13" s="15">
        <v>5.1200000000000002E-2</v>
      </c>
      <c r="G13" s="15">
        <v>7.1199999999999999E-2</v>
      </c>
    </row>
    <row r="14" spans="1:8" x14ac:dyDescent="0.3">
      <c r="A14" s="12" t="s">
        <v>702</v>
      </c>
      <c r="B14" s="30" t="s">
        <v>703</v>
      </c>
      <c r="C14" s="30" t="s">
        <v>140</v>
      </c>
      <c r="D14" s="13">
        <v>19000000</v>
      </c>
      <c r="E14" s="14">
        <v>18336.62</v>
      </c>
      <c r="F14" s="15">
        <v>2.6100000000000002E-2</v>
      </c>
      <c r="G14" s="15">
        <v>7.1099999999999997E-2</v>
      </c>
    </row>
    <row r="15" spans="1:8" x14ac:dyDescent="0.3">
      <c r="A15" s="12" t="s">
        <v>704</v>
      </c>
      <c r="B15" s="30" t="s">
        <v>705</v>
      </c>
      <c r="C15" s="30" t="s">
        <v>140</v>
      </c>
      <c r="D15" s="13">
        <v>11200000</v>
      </c>
      <c r="E15" s="14">
        <v>11937.64</v>
      </c>
      <c r="F15" s="15">
        <v>1.7000000000000001E-2</v>
      </c>
      <c r="G15" s="15">
        <v>7.0857000000000003E-2</v>
      </c>
    </row>
    <row r="16" spans="1:8" x14ac:dyDescent="0.3">
      <c r="A16" s="12" t="s">
        <v>706</v>
      </c>
      <c r="B16" s="30" t="s">
        <v>707</v>
      </c>
      <c r="C16" s="30" t="s">
        <v>140</v>
      </c>
      <c r="D16" s="13">
        <v>12000000</v>
      </c>
      <c r="E16" s="14">
        <v>11571.83</v>
      </c>
      <c r="F16" s="15">
        <v>1.6400000000000001E-2</v>
      </c>
      <c r="G16" s="15">
        <v>7.0849999999999996E-2</v>
      </c>
    </row>
    <row r="17" spans="1:7" x14ac:dyDescent="0.3">
      <c r="A17" s="12" t="s">
        <v>708</v>
      </c>
      <c r="B17" s="30" t="s">
        <v>709</v>
      </c>
      <c r="C17" s="30" t="s">
        <v>156</v>
      </c>
      <c r="D17" s="13">
        <v>11000000</v>
      </c>
      <c r="E17" s="14">
        <v>10653.73</v>
      </c>
      <c r="F17" s="15">
        <v>1.5100000000000001E-2</v>
      </c>
      <c r="G17" s="15">
        <v>7.2624999999999995E-2</v>
      </c>
    </row>
    <row r="18" spans="1:7" x14ac:dyDescent="0.3">
      <c r="A18" s="12" t="s">
        <v>710</v>
      </c>
      <c r="B18" s="30" t="s">
        <v>711</v>
      </c>
      <c r="C18" s="30" t="s">
        <v>140</v>
      </c>
      <c r="D18" s="13">
        <v>10500000</v>
      </c>
      <c r="E18" s="14">
        <v>10110.049999999999</v>
      </c>
      <c r="F18" s="15">
        <v>1.44E-2</v>
      </c>
      <c r="G18" s="15">
        <v>7.0849999999999996E-2</v>
      </c>
    </row>
    <row r="19" spans="1:7" x14ac:dyDescent="0.3">
      <c r="A19" s="12" t="s">
        <v>712</v>
      </c>
      <c r="B19" s="30" t="s">
        <v>713</v>
      </c>
      <c r="C19" s="30" t="s">
        <v>156</v>
      </c>
      <c r="D19" s="13">
        <v>7600000</v>
      </c>
      <c r="E19" s="14">
        <v>7644.16</v>
      </c>
      <c r="F19" s="15">
        <v>1.09E-2</v>
      </c>
      <c r="G19" s="15">
        <v>6.9150000000000003E-2</v>
      </c>
    </row>
    <row r="20" spans="1:7" x14ac:dyDescent="0.3">
      <c r="A20" s="12" t="s">
        <v>714</v>
      </c>
      <c r="B20" s="30" t="s">
        <v>715</v>
      </c>
      <c r="C20" s="30" t="s">
        <v>140</v>
      </c>
      <c r="D20" s="13">
        <v>6500000</v>
      </c>
      <c r="E20" s="14">
        <v>6713.7</v>
      </c>
      <c r="F20" s="15">
        <v>9.4999999999999998E-3</v>
      </c>
      <c r="G20" s="15">
        <v>7.0000000000000007E-2</v>
      </c>
    </row>
    <row r="21" spans="1:7" x14ac:dyDescent="0.3">
      <c r="A21" s="12" t="s">
        <v>716</v>
      </c>
      <c r="B21" s="30" t="s">
        <v>717</v>
      </c>
      <c r="C21" s="30" t="s">
        <v>140</v>
      </c>
      <c r="D21" s="13">
        <v>6000000</v>
      </c>
      <c r="E21" s="14">
        <v>6408.68</v>
      </c>
      <c r="F21" s="15">
        <v>9.1000000000000004E-3</v>
      </c>
      <c r="G21" s="15">
        <v>7.0186999999999999E-2</v>
      </c>
    </row>
    <row r="22" spans="1:7" x14ac:dyDescent="0.3">
      <c r="A22" s="12" t="s">
        <v>718</v>
      </c>
      <c r="B22" s="30" t="s">
        <v>719</v>
      </c>
      <c r="C22" s="30" t="s">
        <v>140</v>
      </c>
      <c r="D22" s="13">
        <v>6000000</v>
      </c>
      <c r="E22" s="14">
        <v>6182.93</v>
      </c>
      <c r="F22" s="15">
        <v>8.8000000000000005E-3</v>
      </c>
      <c r="G22" s="15">
        <v>7.0199999999999999E-2</v>
      </c>
    </row>
    <row r="23" spans="1:7" x14ac:dyDescent="0.3">
      <c r="A23" s="12" t="s">
        <v>720</v>
      </c>
      <c r="B23" s="30" t="s">
        <v>721</v>
      </c>
      <c r="C23" s="30" t="s">
        <v>140</v>
      </c>
      <c r="D23" s="13">
        <v>5000000</v>
      </c>
      <c r="E23" s="14">
        <v>5192.04</v>
      </c>
      <c r="F23" s="15">
        <v>7.4000000000000003E-3</v>
      </c>
      <c r="G23" s="15">
        <v>6.9599999999999995E-2</v>
      </c>
    </row>
    <row r="24" spans="1:7" x14ac:dyDescent="0.3">
      <c r="A24" s="12" t="s">
        <v>722</v>
      </c>
      <c r="B24" s="30" t="s">
        <v>723</v>
      </c>
      <c r="C24" s="30" t="s">
        <v>156</v>
      </c>
      <c r="D24" s="13">
        <v>4000000</v>
      </c>
      <c r="E24" s="14">
        <v>3994.67</v>
      </c>
      <c r="F24" s="15">
        <v>5.7000000000000002E-3</v>
      </c>
      <c r="G24" s="15">
        <v>6.9150000000000003E-2</v>
      </c>
    </row>
    <row r="25" spans="1:7" x14ac:dyDescent="0.3">
      <c r="A25" s="12" t="s">
        <v>724</v>
      </c>
      <c r="B25" s="30" t="s">
        <v>725</v>
      </c>
      <c r="C25" s="30" t="s">
        <v>145</v>
      </c>
      <c r="D25" s="13">
        <v>3300000</v>
      </c>
      <c r="E25" s="14">
        <v>3342.58</v>
      </c>
      <c r="F25" s="15">
        <v>4.7000000000000002E-3</v>
      </c>
      <c r="G25" s="15">
        <v>6.9150000000000003E-2</v>
      </c>
    </row>
    <row r="26" spans="1:7" x14ac:dyDescent="0.3">
      <c r="A26" s="12" t="s">
        <v>726</v>
      </c>
      <c r="B26" s="30" t="s">
        <v>727</v>
      </c>
      <c r="C26" s="30" t="s">
        <v>140</v>
      </c>
      <c r="D26" s="13">
        <v>2700000</v>
      </c>
      <c r="E26" s="14">
        <v>2798.44</v>
      </c>
      <c r="F26" s="15">
        <v>4.0000000000000001E-3</v>
      </c>
      <c r="G26" s="15">
        <v>7.0856000000000002E-2</v>
      </c>
    </row>
    <row r="27" spans="1:7" x14ac:dyDescent="0.3">
      <c r="A27" s="12" t="s">
        <v>728</v>
      </c>
      <c r="B27" s="30" t="s">
        <v>729</v>
      </c>
      <c r="C27" s="30" t="s">
        <v>140</v>
      </c>
      <c r="D27" s="13">
        <v>2500000</v>
      </c>
      <c r="E27" s="14">
        <v>2670.5</v>
      </c>
      <c r="F27" s="15">
        <v>3.8E-3</v>
      </c>
      <c r="G27" s="15">
        <v>7.0186999999999999E-2</v>
      </c>
    </row>
    <row r="28" spans="1:7" x14ac:dyDescent="0.3">
      <c r="A28" s="12" t="s">
        <v>730</v>
      </c>
      <c r="B28" s="30" t="s">
        <v>731</v>
      </c>
      <c r="C28" s="30" t="s">
        <v>140</v>
      </c>
      <c r="D28" s="13">
        <v>2000000</v>
      </c>
      <c r="E28" s="14">
        <v>2071.65</v>
      </c>
      <c r="F28" s="15">
        <v>2.8999999999999998E-3</v>
      </c>
      <c r="G28" s="15">
        <v>6.9150000000000003E-2</v>
      </c>
    </row>
    <row r="29" spans="1:7" x14ac:dyDescent="0.3">
      <c r="A29" s="12" t="s">
        <v>732</v>
      </c>
      <c r="B29" s="30" t="s">
        <v>733</v>
      </c>
      <c r="C29" s="30" t="s">
        <v>140</v>
      </c>
      <c r="D29" s="13">
        <v>1500000</v>
      </c>
      <c r="E29" s="14">
        <v>1453.59</v>
      </c>
      <c r="F29" s="15">
        <v>2.0999999999999999E-3</v>
      </c>
      <c r="G29" s="15">
        <v>7.0749000000000006E-2</v>
      </c>
    </row>
    <row r="30" spans="1:7" x14ac:dyDescent="0.3">
      <c r="A30" s="12" t="s">
        <v>734</v>
      </c>
      <c r="B30" s="30" t="s">
        <v>735</v>
      </c>
      <c r="C30" s="30" t="s">
        <v>145</v>
      </c>
      <c r="D30" s="13">
        <v>1109000</v>
      </c>
      <c r="E30" s="14">
        <v>1172.06</v>
      </c>
      <c r="F30" s="15">
        <v>1.6999999999999999E-3</v>
      </c>
      <c r="G30" s="15">
        <v>6.9150000000000003E-2</v>
      </c>
    </row>
    <row r="31" spans="1:7" x14ac:dyDescent="0.3">
      <c r="A31" s="12" t="s">
        <v>736</v>
      </c>
      <c r="B31" s="30" t="s">
        <v>737</v>
      </c>
      <c r="C31" s="30" t="s">
        <v>145</v>
      </c>
      <c r="D31" s="13">
        <v>1000000</v>
      </c>
      <c r="E31" s="14">
        <v>1054.79</v>
      </c>
      <c r="F31" s="15">
        <v>1.5E-3</v>
      </c>
      <c r="G31" s="15">
        <v>6.9150000000000003E-2</v>
      </c>
    </row>
    <row r="32" spans="1:7" x14ac:dyDescent="0.3">
      <c r="A32" s="12" t="s">
        <v>738</v>
      </c>
      <c r="B32" s="30" t="s">
        <v>739</v>
      </c>
      <c r="C32" s="30" t="s">
        <v>140</v>
      </c>
      <c r="D32" s="13">
        <v>500000</v>
      </c>
      <c r="E32" s="14">
        <v>532.58000000000004</v>
      </c>
      <c r="F32" s="15">
        <v>8.0000000000000004E-4</v>
      </c>
      <c r="G32" s="15">
        <v>6.9599999999999995E-2</v>
      </c>
    </row>
    <row r="33" spans="1:7" x14ac:dyDescent="0.3">
      <c r="A33" s="12" t="s">
        <v>740</v>
      </c>
      <c r="B33" s="30" t="s">
        <v>741</v>
      </c>
      <c r="C33" s="30" t="s">
        <v>140</v>
      </c>
      <c r="D33" s="13">
        <v>500000</v>
      </c>
      <c r="E33" s="14">
        <v>478.9</v>
      </c>
      <c r="F33" s="15">
        <v>6.9999999999999999E-4</v>
      </c>
      <c r="G33" s="15">
        <v>7.0250000000000007E-2</v>
      </c>
    </row>
    <row r="34" spans="1:7" x14ac:dyDescent="0.3">
      <c r="A34" s="16" t="s">
        <v>104</v>
      </c>
      <c r="B34" s="31"/>
      <c r="C34" s="31"/>
      <c r="D34" s="17"/>
      <c r="E34" s="18">
        <v>295243.19</v>
      </c>
      <c r="F34" s="19">
        <v>0.41970000000000002</v>
      </c>
      <c r="G34" s="20"/>
    </row>
    <row r="35" spans="1:7" x14ac:dyDescent="0.3">
      <c r="A35" s="16" t="s">
        <v>549</v>
      </c>
      <c r="B35" s="30"/>
      <c r="C35" s="30"/>
      <c r="D35" s="13"/>
      <c r="E35" s="14"/>
      <c r="F35" s="15"/>
      <c r="G35" s="15"/>
    </row>
    <row r="36" spans="1:7" x14ac:dyDescent="0.3">
      <c r="A36" s="12" t="s">
        <v>742</v>
      </c>
      <c r="B36" s="30" t="s">
        <v>743</v>
      </c>
      <c r="C36" s="30" t="s">
        <v>95</v>
      </c>
      <c r="D36" s="13">
        <v>30000000</v>
      </c>
      <c r="E36" s="14">
        <v>29252.85</v>
      </c>
      <c r="F36" s="15">
        <v>4.1599999999999998E-2</v>
      </c>
      <c r="G36" s="15">
        <v>6.9758000000000001E-2</v>
      </c>
    </row>
    <row r="37" spans="1:7" x14ac:dyDescent="0.3">
      <c r="A37" s="12" t="s">
        <v>744</v>
      </c>
      <c r="B37" s="30" t="s">
        <v>745</v>
      </c>
      <c r="C37" s="30" t="s">
        <v>95</v>
      </c>
      <c r="D37" s="13">
        <v>25000000</v>
      </c>
      <c r="E37" s="14">
        <v>26016.65</v>
      </c>
      <c r="F37" s="15">
        <v>3.6999999999999998E-2</v>
      </c>
      <c r="G37" s="15">
        <v>7.0132E-2</v>
      </c>
    </row>
    <row r="38" spans="1:7" x14ac:dyDescent="0.3">
      <c r="A38" s="12" t="s">
        <v>746</v>
      </c>
      <c r="B38" s="30" t="s">
        <v>747</v>
      </c>
      <c r="C38" s="30" t="s">
        <v>95</v>
      </c>
      <c r="D38" s="13">
        <v>24500000</v>
      </c>
      <c r="E38" s="14">
        <v>25602.48</v>
      </c>
      <c r="F38" s="15">
        <v>3.6400000000000002E-2</v>
      </c>
      <c r="G38" s="15">
        <v>7.0424E-2</v>
      </c>
    </row>
    <row r="39" spans="1:7" x14ac:dyDescent="0.3">
      <c r="A39" s="12" t="s">
        <v>748</v>
      </c>
      <c r="B39" s="30" t="s">
        <v>749</v>
      </c>
      <c r="C39" s="30" t="s">
        <v>95</v>
      </c>
      <c r="D39" s="13">
        <v>24000000</v>
      </c>
      <c r="E39" s="14">
        <v>25100.23</v>
      </c>
      <c r="F39" s="15">
        <v>3.5700000000000003E-2</v>
      </c>
      <c r="G39" s="15">
        <v>7.0174E-2</v>
      </c>
    </row>
    <row r="40" spans="1:7" x14ac:dyDescent="0.3">
      <c r="A40" s="12" t="s">
        <v>750</v>
      </c>
      <c r="B40" s="30" t="s">
        <v>751</v>
      </c>
      <c r="C40" s="30" t="s">
        <v>95</v>
      </c>
      <c r="D40" s="13">
        <v>17500000</v>
      </c>
      <c r="E40" s="14">
        <v>18139.91</v>
      </c>
      <c r="F40" s="15">
        <v>2.58E-2</v>
      </c>
      <c r="G40" s="15">
        <v>7.0560999999999999E-2</v>
      </c>
    </row>
    <row r="41" spans="1:7" x14ac:dyDescent="0.3">
      <c r="A41" s="12" t="s">
        <v>752</v>
      </c>
      <c r="B41" s="30" t="s">
        <v>753</v>
      </c>
      <c r="C41" s="30" t="s">
        <v>95</v>
      </c>
      <c r="D41" s="13">
        <v>16500000</v>
      </c>
      <c r="E41" s="14">
        <v>17266.54</v>
      </c>
      <c r="F41" s="15">
        <v>2.4500000000000001E-2</v>
      </c>
      <c r="G41" s="15">
        <v>7.0174E-2</v>
      </c>
    </row>
    <row r="42" spans="1:7" x14ac:dyDescent="0.3">
      <c r="A42" s="12" t="s">
        <v>754</v>
      </c>
      <c r="B42" s="30" t="s">
        <v>755</v>
      </c>
      <c r="C42" s="30" t="s">
        <v>95</v>
      </c>
      <c r="D42" s="13">
        <v>15500000</v>
      </c>
      <c r="E42" s="14">
        <v>16305.27</v>
      </c>
      <c r="F42" s="15">
        <v>2.3199999999999998E-2</v>
      </c>
      <c r="G42" s="15">
        <v>7.0498000000000005E-2</v>
      </c>
    </row>
    <row r="43" spans="1:7" x14ac:dyDescent="0.3">
      <c r="A43" s="12" t="s">
        <v>756</v>
      </c>
      <c r="B43" s="30" t="s">
        <v>757</v>
      </c>
      <c r="C43" s="30" t="s">
        <v>95</v>
      </c>
      <c r="D43" s="13">
        <v>15500000</v>
      </c>
      <c r="E43" s="14">
        <v>16128.34</v>
      </c>
      <c r="F43" s="15">
        <v>2.29E-2</v>
      </c>
      <c r="G43" s="15">
        <v>7.0174E-2</v>
      </c>
    </row>
    <row r="44" spans="1:7" x14ac:dyDescent="0.3">
      <c r="A44" s="12" t="s">
        <v>758</v>
      </c>
      <c r="B44" s="30" t="s">
        <v>759</v>
      </c>
      <c r="C44" s="30" t="s">
        <v>95</v>
      </c>
      <c r="D44" s="13">
        <v>14500000</v>
      </c>
      <c r="E44" s="14">
        <v>15179.99</v>
      </c>
      <c r="F44" s="15">
        <v>2.1600000000000001E-2</v>
      </c>
      <c r="G44" s="15">
        <v>7.0424E-2</v>
      </c>
    </row>
    <row r="45" spans="1:7" x14ac:dyDescent="0.3">
      <c r="A45" s="12" t="s">
        <v>760</v>
      </c>
      <c r="B45" s="30" t="s">
        <v>761</v>
      </c>
      <c r="C45" s="30" t="s">
        <v>95</v>
      </c>
      <c r="D45" s="13">
        <v>13500000</v>
      </c>
      <c r="E45" s="14">
        <v>14024.3</v>
      </c>
      <c r="F45" s="15">
        <v>1.9900000000000001E-2</v>
      </c>
      <c r="G45" s="15">
        <v>7.0132E-2</v>
      </c>
    </row>
    <row r="46" spans="1:7" x14ac:dyDescent="0.3">
      <c r="A46" s="12" t="s">
        <v>762</v>
      </c>
      <c r="B46" s="30" t="s">
        <v>763</v>
      </c>
      <c r="C46" s="30" t="s">
        <v>95</v>
      </c>
      <c r="D46" s="13">
        <v>11500000</v>
      </c>
      <c r="E46" s="14">
        <v>11991.88</v>
      </c>
      <c r="F46" s="15">
        <v>1.7000000000000001E-2</v>
      </c>
      <c r="G46" s="15">
        <v>7.0559999999999998E-2</v>
      </c>
    </row>
    <row r="47" spans="1:7" x14ac:dyDescent="0.3">
      <c r="A47" s="12" t="s">
        <v>764</v>
      </c>
      <c r="B47" s="30" t="s">
        <v>765</v>
      </c>
      <c r="C47" s="30" t="s">
        <v>95</v>
      </c>
      <c r="D47" s="13">
        <v>11500000</v>
      </c>
      <c r="E47" s="14">
        <v>11961.74</v>
      </c>
      <c r="F47" s="15">
        <v>1.7000000000000001E-2</v>
      </c>
      <c r="G47" s="15">
        <v>7.0398000000000002E-2</v>
      </c>
    </row>
    <row r="48" spans="1:7" x14ac:dyDescent="0.3">
      <c r="A48" s="12" t="s">
        <v>766</v>
      </c>
      <c r="B48" s="30" t="s">
        <v>767</v>
      </c>
      <c r="C48" s="30" t="s">
        <v>95</v>
      </c>
      <c r="D48" s="13">
        <v>10500000</v>
      </c>
      <c r="E48" s="14">
        <v>11086.48</v>
      </c>
      <c r="F48" s="15">
        <v>1.5800000000000002E-2</v>
      </c>
      <c r="G48" s="15">
        <v>7.0416999999999993E-2</v>
      </c>
    </row>
    <row r="49" spans="1:7" x14ac:dyDescent="0.3">
      <c r="A49" s="12" t="s">
        <v>768</v>
      </c>
      <c r="B49" s="30" t="s">
        <v>769</v>
      </c>
      <c r="C49" s="30" t="s">
        <v>95</v>
      </c>
      <c r="D49" s="13">
        <v>10500000</v>
      </c>
      <c r="E49" s="14">
        <v>11002.09</v>
      </c>
      <c r="F49" s="15">
        <v>1.5599999999999999E-2</v>
      </c>
      <c r="G49" s="15">
        <v>7.0424E-2</v>
      </c>
    </row>
    <row r="50" spans="1:7" x14ac:dyDescent="0.3">
      <c r="A50" s="12" t="s">
        <v>770</v>
      </c>
      <c r="B50" s="30" t="s">
        <v>771</v>
      </c>
      <c r="C50" s="30" t="s">
        <v>95</v>
      </c>
      <c r="D50" s="13">
        <v>9500000</v>
      </c>
      <c r="E50" s="14">
        <v>9874.8799999999992</v>
      </c>
      <c r="F50" s="15">
        <v>1.4E-2</v>
      </c>
      <c r="G50" s="15">
        <v>7.0624000000000006E-2</v>
      </c>
    </row>
    <row r="51" spans="1:7" x14ac:dyDescent="0.3">
      <c r="A51" s="12" t="s">
        <v>772</v>
      </c>
      <c r="B51" s="30" t="s">
        <v>773</v>
      </c>
      <c r="C51" s="30" t="s">
        <v>95</v>
      </c>
      <c r="D51" s="13">
        <v>9000000</v>
      </c>
      <c r="E51" s="14">
        <v>9398.41</v>
      </c>
      <c r="F51" s="15">
        <v>1.34E-2</v>
      </c>
      <c r="G51" s="15">
        <v>7.0174E-2</v>
      </c>
    </row>
    <row r="52" spans="1:7" x14ac:dyDescent="0.3">
      <c r="A52" s="12" t="s">
        <v>774</v>
      </c>
      <c r="B52" s="30" t="s">
        <v>775</v>
      </c>
      <c r="C52" s="30" t="s">
        <v>95</v>
      </c>
      <c r="D52" s="13">
        <v>9000000</v>
      </c>
      <c r="E52" s="14">
        <v>9363.5499999999993</v>
      </c>
      <c r="F52" s="15">
        <v>1.3299999999999999E-2</v>
      </c>
      <c r="G52" s="15">
        <v>7.0416000000000006E-2</v>
      </c>
    </row>
    <row r="53" spans="1:7" x14ac:dyDescent="0.3">
      <c r="A53" s="12" t="s">
        <v>776</v>
      </c>
      <c r="B53" s="30" t="s">
        <v>777</v>
      </c>
      <c r="C53" s="30" t="s">
        <v>95</v>
      </c>
      <c r="D53" s="13">
        <v>8500000</v>
      </c>
      <c r="E53" s="14">
        <v>8928.09</v>
      </c>
      <c r="F53" s="15">
        <v>1.2699999999999999E-2</v>
      </c>
      <c r="G53" s="15">
        <v>7.0132E-2</v>
      </c>
    </row>
    <row r="54" spans="1:7" x14ac:dyDescent="0.3">
      <c r="A54" s="12" t="s">
        <v>778</v>
      </c>
      <c r="B54" s="30" t="s">
        <v>779</v>
      </c>
      <c r="C54" s="30" t="s">
        <v>95</v>
      </c>
      <c r="D54" s="13">
        <v>8000000</v>
      </c>
      <c r="E54" s="14">
        <v>8401.86</v>
      </c>
      <c r="F54" s="15">
        <v>1.1900000000000001E-2</v>
      </c>
      <c r="G54" s="15">
        <v>7.0174E-2</v>
      </c>
    </row>
    <row r="55" spans="1:7" x14ac:dyDescent="0.3">
      <c r="A55" s="12" t="s">
        <v>780</v>
      </c>
      <c r="B55" s="30" t="s">
        <v>781</v>
      </c>
      <c r="C55" s="30" t="s">
        <v>95</v>
      </c>
      <c r="D55" s="13">
        <v>7500000</v>
      </c>
      <c r="E55" s="14">
        <v>7775.66</v>
      </c>
      <c r="F55" s="15">
        <v>1.0999999999999999E-2</v>
      </c>
      <c r="G55" s="15">
        <v>7.0498000000000005E-2</v>
      </c>
    </row>
    <row r="56" spans="1:7" x14ac:dyDescent="0.3">
      <c r="A56" s="12" t="s">
        <v>782</v>
      </c>
      <c r="B56" s="30" t="s">
        <v>783</v>
      </c>
      <c r="C56" s="30" t="s">
        <v>95</v>
      </c>
      <c r="D56" s="13">
        <v>7500000</v>
      </c>
      <c r="E56" s="14">
        <v>7775.13</v>
      </c>
      <c r="F56" s="15">
        <v>1.0999999999999999E-2</v>
      </c>
      <c r="G56" s="15">
        <v>7.0424E-2</v>
      </c>
    </row>
    <row r="57" spans="1:7" x14ac:dyDescent="0.3">
      <c r="A57" s="12" t="s">
        <v>784</v>
      </c>
      <c r="B57" s="30" t="s">
        <v>785</v>
      </c>
      <c r="C57" s="30" t="s">
        <v>95</v>
      </c>
      <c r="D57" s="13">
        <v>7219500</v>
      </c>
      <c r="E57" s="14">
        <v>7436.32</v>
      </c>
      <c r="F57" s="15">
        <v>1.06E-2</v>
      </c>
      <c r="G57" s="15">
        <v>7.0449999999999999E-2</v>
      </c>
    </row>
    <row r="58" spans="1:7" x14ac:dyDescent="0.3">
      <c r="A58" s="12" t="s">
        <v>786</v>
      </c>
      <c r="B58" s="30" t="s">
        <v>787</v>
      </c>
      <c r="C58" s="30" t="s">
        <v>95</v>
      </c>
      <c r="D58" s="13">
        <v>7000000</v>
      </c>
      <c r="E58" s="14">
        <v>7328.46</v>
      </c>
      <c r="F58" s="15">
        <v>1.04E-2</v>
      </c>
      <c r="G58" s="15">
        <v>7.0415000000000005E-2</v>
      </c>
    </row>
    <row r="59" spans="1:7" x14ac:dyDescent="0.3">
      <c r="A59" s="12" t="s">
        <v>788</v>
      </c>
      <c r="B59" s="30" t="s">
        <v>789</v>
      </c>
      <c r="C59" s="30" t="s">
        <v>95</v>
      </c>
      <c r="D59" s="13">
        <v>7000000</v>
      </c>
      <c r="E59" s="14">
        <v>7262.88</v>
      </c>
      <c r="F59" s="15">
        <v>1.03E-2</v>
      </c>
      <c r="G59" s="15">
        <v>7.0624000000000006E-2</v>
      </c>
    </row>
    <row r="60" spans="1:7" x14ac:dyDescent="0.3">
      <c r="A60" s="12" t="s">
        <v>790</v>
      </c>
      <c r="B60" s="30" t="s">
        <v>791</v>
      </c>
      <c r="C60" s="30" t="s">
        <v>95</v>
      </c>
      <c r="D60" s="13">
        <v>6500000</v>
      </c>
      <c r="E60" s="14">
        <v>6848.95</v>
      </c>
      <c r="F60" s="15">
        <v>9.7000000000000003E-3</v>
      </c>
      <c r="G60" s="15">
        <v>7.0624000000000006E-2</v>
      </c>
    </row>
    <row r="61" spans="1:7" x14ac:dyDescent="0.3">
      <c r="A61" s="12" t="s">
        <v>792</v>
      </c>
      <c r="B61" s="30" t="s">
        <v>793</v>
      </c>
      <c r="C61" s="30" t="s">
        <v>95</v>
      </c>
      <c r="D61" s="13">
        <v>6000000</v>
      </c>
      <c r="E61" s="14">
        <v>6264.47</v>
      </c>
      <c r="F61" s="15">
        <v>8.8999999999999999E-3</v>
      </c>
      <c r="G61" s="15">
        <v>7.0624000000000006E-2</v>
      </c>
    </row>
    <row r="62" spans="1:7" x14ac:dyDescent="0.3">
      <c r="A62" s="12" t="s">
        <v>794</v>
      </c>
      <c r="B62" s="30" t="s">
        <v>795</v>
      </c>
      <c r="C62" s="30" t="s">
        <v>95</v>
      </c>
      <c r="D62" s="13">
        <v>5500000</v>
      </c>
      <c r="E62" s="14">
        <v>5742.67</v>
      </c>
      <c r="F62" s="15">
        <v>8.2000000000000007E-3</v>
      </c>
      <c r="G62" s="15">
        <v>7.0416000000000006E-2</v>
      </c>
    </row>
    <row r="63" spans="1:7" x14ac:dyDescent="0.3">
      <c r="A63" s="12" t="s">
        <v>796</v>
      </c>
      <c r="B63" s="30" t="s">
        <v>797</v>
      </c>
      <c r="C63" s="30" t="s">
        <v>95</v>
      </c>
      <c r="D63" s="13">
        <v>5000000</v>
      </c>
      <c r="E63" s="14">
        <v>5254.85</v>
      </c>
      <c r="F63" s="15">
        <v>7.4999999999999997E-3</v>
      </c>
      <c r="G63" s="15">
        <v>7.0424E-2</v>
      </c>
    </row>
    <row r="64" spans="1:7" x14ac:dyDescent="0.3">
      <c r="A64" s="12" t="s">
        <v>798</v>
      </c>
      <c r="B64" s="30" t="s">
        <v>799</v>
      </c>
      <c r="C64" s="30" t="s">
        <v>95</v>
      </c>
      <c r="D64" s="13">
        <v>4500000</v>
      </c>
      <c r="E64" s="14">
        <v>4743.04</v>
      </c>
      <c r="F64" s="15">
        <v>6.7000000000000002E-3</v>
      </c>
      <c r="G64" s="15">
        <v>7.0424E-2</v>
      </c>
    </row>
    <row r="65" spans="1:7" x14ac:dyDescent="0.3">
      <c r="A65" s="12" t="s">
        <v>800</v>
      </c>
      <c r="B65" s="30" t="s">
        <v>801</v>
      </c>
      <c r="C65" s="30" t="s">
        <v>95</v>
      </c>
      <c r="D65" s="13">
        <v>4000000</v>
      </c>
      <c r="E65" s="14">
        <v>4159.7700000000004</v>
      </c>
      <c r="F65" s="15">
        <v>5.8999999999999999E-3</v>
      </c>
      <c r="G65" s="15">
        <v>7.0174E-2</v>
      </c>
    </row>
    <row r="66" spans="1:7" x14ac:dyDescent="0.3">
      <c r="A66" s="12" t="s">
        <v>802</v>
      </c>
      <c r="B66" s="30" t="s">
        <v>803</v>
      </c>
      <c r="C66" s="30" t="s">
        <v>95</v>
      </c>
      <c r="D66" s="13">
        <v>3500000</v>
      </c>
      <c r="E66" s="14">
        <v>3660.48</v>
      </c>
      <c r="F66" s="15">
        <v>5.1999999999999998E-3</v>
      </c>
      <c r="G66" s="15">
        <v>7.0560999999999999E-2</v>
      </c>
    </row>
    <row r="67" spans="1:7" x14ac:dyDescent="0.3">
      <c r="A67" s="12" t="s">
        <v>804</v>
      </c>
      <c r="B67" s="30" t="s">
        <v>805</v>
      </c>
      <c r="C67" s="30" t="s">
        <v>95</v>
      </c>
      <c r="D67" s="13">
        <v>3500000</v>
      </c>
      <c r="E67" s="14">
        <v>3630.54</v>
      </c>
      <c r="F67" s="15">
        <v>5.1999999999999998E-3</v>
      </c>
      <c r="G67" s="15">
        <v>7.0416000000000006E-2</v>
      </c>
    </row>
    <row r="68" spans="1:7" x14ac:dyDescent="0.3">
      <c r="A68" s="12" t="s">
        <v>806</v>
      </c>
      <c r="B68" s="30" t="s">
        <v>807</v>
      </c>
      <c r="C68" s="30" t="s">
        <v>95</v>
      </c>
      <c r="D68" s="13">
        <v>3000000</v>
      </c>
      <c r="E68" s="14">
        <v>3152.52</v>
      </c>
      <c r="F68" s="15">
        <v>4.4999999999999997E-3</v>
      </c>
      <c r="G68" s="15">
        <v>7.0174E-2</v>
      </c>
    </row>
    <row r="69" spans="1:7" x14ac:dyDescent="0.3">
      <c r="A69" s="12" t="s">
        <v>808</v>
      </c>
      <c r="B69" s="30" t="s">
        <v>809</v>
      </c>
      <c r="C69" s="30" t="s">
        <v>95</v>
      </c>
      <c r="D69" s="13">
        <v>3000000</v>
      </c>
      <c r="E69" s="14">
        <v>3131</v>
      </c>
      <c r="F69" s="15">
        <v>4.4000000000000003E-3</v>
      </c>
      <c r="G69" s="15">
        <v>7.0174E-2</v>
      </c>
    </row>
    <row r="70" spans="1:7" x14ac:dyDescent="0.3">
      <c r="A70" s="12" t="s">
        <v>810</v>
      </c>
      <c r="B70" s="30" t="s">
        <v>811</v>
      </c>
      <c r="C70" s="30" t="s">
        <v>95</v>
      </c>
      <c r="D70" s="13">
        <v>3000000</v>
      </c>
      <c r="E70" s="14">
        <v>3118.07</v>
      </c>
      <c r="F70" s="15">
        <v>4.4000000000000003E-3</v>
      </c>
      <c r="G70" s="15">
        <v>7.0559999999999998E-2</v>
      </c>
    </row>
    <row r="71" spans="1:7" x14ac:dyDescent="0.3">
      <c r="A71" s="12" t="s">
        <v>812</v>
      </c>
      <c r="B71" s="30" t="s">
        <v>813</v>
      </c>
      <c r="C71" s="30" t="s">
        <v>95</v>
      </c>
      <c r="D71" s="13">
        <v>2500000</v>
      </c>
      <c r="E71" s="14">
        <v>2563.06</v>
      </c>
      <c r="F71" s="15">
        <v>3.5999999999999999E-3</v>
      </c>
      <c r="G71" s="15">
        <v>7.0907999999999999E-2</v>
      </c>
    </row>
    <row r="72" spans="1:7" x14ac:dyDescent="0.3">
      <c r="A72" s="12" t="s">
        <v>814</v>
      </c>
      <c r="B72" s="30" t="s">
        <v>815</v>
      </c>
      <c r="C72" s="30" t="s">
        <v>95</v>
      </c>
      <c r="D72" s="13">
        <v>2000000</v>
      </c>
      <c r="E72" s="14">
        <v>2080.14</v>
      </c>
      <c r="F72" s="15">
        <v>3.0000000000000001E-3</v>
      </c>
      <c r="G72" s="15">
        <v>7.0424E-2</v>
      </c>
    </row>
    <row r="73" spans="1:7" x14ac:dyDescent="0.3">
      <c r="A73" s="12" t="s">
        <v>816</v>
      </c>
      <c r="B73" s="30" t="s">
        <v>817</v>
      </c>
      <c r="C73" s="30" t="s">
        <v>95</v>
      </c>
      <c r="D73" s="13">
        <v>2000000</v>
      </c>
      <c r="E73" s="14">
        <v>2073.6999999999998</v>
      </c>
      <c r="F73" s="15">
        <v>2.8999999999999998E-3</v>
      </c>
      <c r="G73" s="15">
        <v>7.0174E-2</v>
      </c>
    </row>
    <row r="74" spans="1:7" x14ac:dyDescent="0.3">
      <c r="A74" s="12" t="s">
        <v>818</v>
      </c>
      <c r="B74" s="30" t="s">
        <v>819</v>
      </c>
      <c r="C74" s="30" t="s">
        <v>95</v>
      </c>
      <c r="D74" s="13">
        <v>2000000</v>
      </c>
      <c r="E74" s="14">
        <v>2072.52</v>
      </c>
      <c r="F74" s="15">
        <v>2.8999999999999998E-3</v>
      </c>
      <c r="G74" s="15">
        <v>7.0174E-2</v>
      </c>
    </row>
    <row r="75" spans="1:7" x14ac:dyDescent="0.3">
      <c r="A75" s="12" t="s">
        <v>820</v>
      </c>
      <c r="B75" s="30" t="s">
        <v>821</v>
      </c>
      <c r="C75" s="30" t="s">
        <v>95</v>
      </c>
      <c r="D75" s="13">
        <v>1500000</v>
      </c>
      <c r="E75" s="14">
        <v>1555.46</v>
      </c>
      <c r="F75" s="15">
        <v>2.2000000000000001E-3</v>
      </c>
      <c r="G75" s="15">
        <v>7.0132E-2</v>
      </c>
    </row>
    <row r="76" spans="1:7" x14ac:dyDescent="0.3">
      <c r="A76" s="12" t="s">
        <v>822</v>
      </c>
      <c r="B76" s="30" t="s">
        <v>823</v>
      </c>
      <c r="C76" s="30" t="s">
        <v>95</v>
      </c>
      <c r="D76" s="13">
        <v>1000000</v>
      </c>
      <c r="E76" s="14">
        <v>1043.73</v>
      </c>
      <c r="F76" s="15">
        <v>1.5E-3</v>
      </c>
      <c r="G76" s="15">
        <v>7.0056999999999994E-2</v>
      </c>
    </row>
    <row r="77" spans="1:7" x14ac:dyDescent="0.3">
      <c r="A77" s="12" t="s">
        <v>824</v>
      </c>
      <c r="B77" s="30" t="s">
        <v>825</v>
      </c>
      <c r="C77" s="30" t="s">
        <v>95</v>
      </c>
      <c r="D77" s="13">
        <v>500000</v>
      </c>
      <c r="E77" s="14">
        <v>516.37</v>
      </c>
      <c r="F77" s="15">
        <v>6.9999999999999999E-4</v>
      </c>
      <c r="G77" s="15">
        <v>7.0323999999999998E-2</v>
      </c>
    </row>
    <row r="78" spans="1:7" x14ac:dyDescent="0.3">
      <c r="A78" s="12" t="s">
        <v>826</v>
      </c>
      <c r="B78" s="30" t="s">
        <v>827</v>
      </c>
      <c r="C78" s="30" t="s">
        <v>95</v>
      </c>
      <c r="D78" s="13">
        <v>500000</v>
      </c>
      <c r="E78" s="14">
        <v>516.15</v>
      </c>
      <c r="F78" s="15">
        <v>6.9999999999999999E-4</v>
      </c>
      <c r="G78" s="15">
        <v>7.0459999999999995E-2</v>
      </c>
    </row>
    <row r="79" spans="1:7" x14ac:dyDescent="0.3">
      <c r="A79" s="12" t="s">
        <v>828</v>
      </c>
      <c r="B79" s="30" t="s">
        <v>829</v>
      </c>
      <c r="C79" s="30" t="s">
        <v>95</v>
      </c>
      <c r="D79" s="13">
        <v>500000</v>
      </c>
      <c r="E79" s="14">
        <v>514.49</v>
      </c>
      <c r="F79" s="15">
        <v>6.9999999999999999E-4</v>
      </c>
      <c r="G79" s="15">
        <v>7.0420999999999997E-2</v>
      </c>
    </row>
    <row r="80" spans="1:7" x14ac:dyDescent="0.3">
      <c r="A80" s="12" t="s">
        <v>830</v>
      </c>
      <c r="B80" s="30" t="s">
        <v>831</v>
      </c>
      <c r="C80" s="30" t="s">
        <v>95</v>
      </c>
      <c r="D80" s="13">
        <v>500000</v>
      </c>
      <c r="E80" s="14">
        <v>514.45000000000005</v>
      </c>
      <c r="F80" s="15">
        <v>6.9999999999999999E-4</v>
      </c>
      <c r="G80" s="15">
        <v>7.0449999999999999E-2</v>
      </c>
    </row>
    <row r="81" spans="1:7" x14ac:dyDescent="0.3">
      <c r="A81" s="12" t="s">
        <v>832</v>
      </c>
      <c r="B81" s="30" t="s">
        <v>833</v>
      </c>
      <c r="C81" s="30" t="s">
        <v>95</v>
      </c>
      <c r="D81" s="13">
        <v>500000</v>
      </c>
      <c r="E81" s="14">
        <v>494.58</v>
      </c>
      <c r="F81" s="15">
        <v>6.9999999999999999E-4</v>
      </c>
      <c r="G81" s="15">
        <v>7.0390999999999995E-2</v>
      </c>
    </row>
    <row r="82" spans="1:7" x14ac:dyDescent="0.3">
      <c r="A82" s="16" t="s">
        <v>104</v>
      </c>
      <c r="B82" s="31"/>
      <c r="C82" s="31"/>
      <c r="D82" s="17"/>
      <c r="E82" s="18">
        <v>396255</v>
      </c>
      <c r="F82" s="19">
        <v>0.56279999999999997</v>
      </c>
      <c r="G82" s="20"/>
    </row>
    <row r="83" spans="1:7" x14ac:dyDescent="0.3">
      <c r="A83" s="12"/>
      <c r="B83" s="30"/>
      <c r="C83" s="30"/>
      <c r="D83" s="13"/>
      <c r="E83" s="14"/>
      <c r="F83" s="15"/>
      <c r="G83" s="15"/>
    </row>
    <row r="84" spans="1:7" x14ac:dyDescent="0.3">
      <c r="A84" s="12"/>
      <c r="B84" s="30"/>
      <c r="C84" s="30"/>
      <c r="D84" s="13"/>
      <c r="E84" s="14"/>
      <c r="F84" s="15"/>
      <c r="G84" s="15"/>
    </row>
    <row r="85" spans="1:7" x14ac:dyDescent="0.3">
      <c r="A85" s="16" t="s">
        <v>200</v>
      </c>
      <c r="B85" s="30"/>
      <c r="C85" s="30"/>
      <c r="D85" s="13"/>
      <c r="E85" s="14"/>
      <c r="F85" s="15"/>
      <c r="G85" s="15"/>
    </row>
    <row r="86" spans="1:7" x14ac:dyDescent="0.3">
      <c r="A86" s="16" t="s">
        <v>104</v>
      </c>
      <c r="B86" s="30"/>
      <c r="C86" s="30"/>
      <c r="D86" s="13"/>
      <c r="E86" s="35" t="s">
        <v>90</v>
      </c>
      <c r="F86" s="36" t="s">
        <v>90</v>
      </c>
      <c r="G86" s="15"/>
    </row>
    <row r="87" spans="1:7" x14ac:dyDescent="0.3">
      <c r="A87" s="12"/>
      <c r="B87" s="30"/>
      <c r="C87" s="30"/>
      <c r="D87" s="13"/>
      <c r="E87" s="14"/>
      <c r="F87" s="15"/>
      <c r="G87" s="15"/>
    </row>
    <row r="88" spans="1:7" x14ac:dyDescent="0.3">
      <c r="A88" s="16" t="s">
        <v>201</v>
      </c>
      <c r="B88" s="30"/>
      <c r="C88" s="30"/>
      <c r="D88" s="13"/>
      <c r="E88" s="14"/>
      <c r="F88" s="15"/>
      <c r="G88" s="15"/>
    </row>
    <row r="89" spans="1:7" x14ac:dyDescent="0.3">
      <c r="A89" s="16" t="s">
        <v>104</v>
      </c>
      <c r="B89" s="30"/>
      <c r="C89" s="30"/>
      <c r="D89" s="13"/>
      <c r="E89" s="35" t="s">
        <v>90</v>
      </c>
      <c r="F89" s="36" t="s">
        <v>90</v>
      </c>
      <c r="G89" s="15"/>
    </row>
    <row r="90" spans="1:7" x14ac:dyDescent="0.3">
      <c r="A90" s="12"/>
      <c r="B90" s="30"/>
      <c r="C90" s="30"/>
      <c r="D90" s="13"/>
      <c r="E90" s="14"/>
      <c r="F90" s="15"/>
      <c r="G90" s="15"/>
    </row>
    <row r="91" spans="1:7" x14ac:dyDescent="0.3">
      <c r="A91" s="21" t="s">
        <v>128</v>
      </c>
      <c r="B91" s="32"/>
      <c r="C91" s="32"/>
      <c r="D91" s="22"/>
      <c r="E91" s="18">
        <v>691498.19</v>
      </c>
      <c r="F91" s="19">
        <v>0.98250000000000004</v>
      </c>
      <c r="G91" s="20"/>
    </row>
    <row r="92" spans="1:7" x14ac:dyDescent="0.3">
      <c r="A92" s="12"/>
      <c r="B92" s="30"/>
      <c r="C92" s="30"/>
      <c r="D92" s="13"/>
      <c r="E92" s="14"/>
      <c r="F92" s="15"/>
      <c r="G92" s="15"/>
    </row>
    <row r="93" spans="1:7" x14ac:dyDescent="0.3">
      <c r="A93" s="12"/>
      <c r="B93" s="30"/>
      <c r="C93" s="30"/>
      <c r="D93" s="13"/>
      <c r="E93" s="14"/>
      <c r="F93" s="15"/>
      <c r="G93" s="15"/>
    </row>
    <row r="94" spans="1:7" x14ac:dyDescent="0.3">
      <c r="A94" s="16" t="s">
        <v>129</v>
      </c>
      <c r="B94" s="30"/>
      <c r="C94" s="30"/>
      <c r="D94" s="13"/>
      <c r="E94" s="14"/>
      <c r="F94" s="15"/>
      <c r="G94" s="15"/>
    </row>
    <row r="95" spans="1:7" x14ac:dyDescent="0.3">
      <c r="A95" s="12" t="s">
        <v>130</v>
      </c>
      <c r="B95" s="30"/>
      <c r="C95" s="30"/>
      <c r="D95" s="13"/>
      <c r="E95" s="14">
        <v>4860.5600000000004</v>
      </c>
      <c r="F95" s="15">
        <v>6.8999999999999999E-3</v>
      </c>
      <c r="G95" s="15">
        <v>5.4016000000000002E-2</v>
      </c>
    </row>
    <row r="96" spans="1:7" x14ac:dyDescent="0.3">
      <c r="A96" s="16" t="s">
        <v>104</v>
      </c>
      <c r="B96" s="31"/>
      <c r="C96" s="31"/>
      <c r="D96" s="17"/>
      <c r="E96" s="18">
        <v>4860.5600000000004</v>
      </c>
      <c r="F96" s="19">
        <v>6.8999999999999999E-3</v>
      </c>
      <c r="G96" s="20"/>
    </row>
    <row r="97" spans="1:7" x14ac:dyDescent="0.3">
      <c r="A97" s="12"/>
      <c r="B97" s="30"/>
      <c r="C97" s="30"/>
      <c r="D97" s="13"/>
      <c r="E97" s="14"/>
      <c r="F97" s="15"/>
      <c r="G97" s="15"/>
    </row>
    <row r="98" spans="1:7" x14ac:dyDescent="0.3">
      <c r="A98" s="21" t="s">
        <v>128</v>
      </c>
      <c r="B98" s="32"/>
      <c r="C98" s="32"/>
      <c r="D98" s="22"/>
      <c r="E98" s="18">
        <v>4860.5600000000004</v>
      </c>
      <c r="F98" s="19">
        <v>6.8999999999999999E-3</v>
      </c>
      <c r="G98" s="20"/>
    </row>
    <row r="99" spans="1:7" x14ac:dyDescent="0.3">
      <c r="A99" s="12" t="s">
        <v>131</v>
      </c>
      <c r="B99" s="30"/>
      <c r="C99" s="30"/>
      <c r="D99" s="13"/>
      <c r="E99" s="14">
        <v>12650.7965112</v>
      </c>
      <c r="F99" s="15">
        <v>1.7974E-2</v>
      </c>
      <c r="G99" s="15"/>
    </row>
    <row r="100" spans="1:7" x14ac:dyDescent="0.3">
      <c r="A100" s="12" t="s">
        <v>132</v>
      </c>
      <c r="B100" s="30"/>
      <c r="C100" s="30"/>
      <c r="D100" s="13"/>
      <c r="E100" s="23">
        <v>-5209.4765111999995</v>
      </c>
      <c r="F100" s="24">
        <v>-7.3740000000000003E-3</v>
      </c>
      <c r="G100" s="15">
        <v>5.4016000000000002E-2</v>
      </c>
    </row>
    <row r="101" spans="1:7" x14ac:dyDescent="0.3">
      <c r="A101" s="25" t="s">
        <v>133</v>
      </c>
      <c r="B101" s="33"/>
      <c r="C101" s="33"/>
      <c r="D101" s="26"/>
      <c r="E101" s="27">
        <v>703800.07</v>
      </c>
      <c r="F101" s="28">
        <v>1</v>
      </c>
      <c r="G101" s="28"/>
    </row>
    <row r="103" spans="1:7" x14ac:dyDescent="0.3">
      <c r="A103" s="1" t="s">
        <v>135</v>
      </c>
    </row>
    <row r="106" spans="1:7" x14ac:dyDescent="0.3">
      <c r="A106" s="1" t="s">
        <v>1959</v>
      </c>
    </row>
    <row r="107" spans="1:7" x14ac:dyDescent="0.3">
      <c r="A107" s="47" t="s">
        <v>1960</v>
      </c>
      <c r="B107" s="34" t="s">
        <v>90</v>
      </c>
    </row>
    <row r="108" spans="1:7" x14ac:dyDescent="0.3">
      <c r="A108" t="s">
        <v>1961</v>
      </c>
    </row>
    <row r="109" spans="1:7" x14ac:dyDescent="0.3">
      <c r="A109" t="s">
        <v>1962</v>
      </c>
      <c r="B109" t="s">
        <v>1963</v>
      </c>
      <c r="C109" t="s">
        <v>1963</v>
      </c>
    </row>
    <row r="110" spans="1:7" x14ac:dyDescent="0.3">
      <c r="B110" s="48">
        <v>44771</v>
      </c>
      <c r="C110" s="48">
        <v>44803</v>
      </c>
    </row>
    <row r="111" spans="1:7" x14ac:dyDescent="0.3">
      <c r="A111" t="s">
        <v>1967</v>
      </c>
      <c r="B111">
        <v>10.6386</v>
      </c>
      <c r="C111">
        <v>10.737500000000001</v>
      </c>
      <c r="E111" s="2"/>
      <c r="G111"/>
    </row>
    <row r="112" spans="1:7" x14ac:dyDescent="0.3">
      <c r="A112" t="s">
        <v>1968</v>
      </c>
      <c r="B112">
        <v>10.639099999999999</v>
      </c>
      <c r="C112">
        <v>10.738</v>
      </c>
      <c r="E112" s="2"/>
      <c r="G112"/>
    </row>
    <row r="113" spans="1:7" x14ac:dyDescent="0.3">
      <c r="A113" t="s">
        <v>1992</v>
      </c>
      <c r="B113">
        <v>10.6158</v>
      </c>
      <c r="C113">
        <v>10.712899999999999</v>
      </c>
      <c r="E113" s="2"/>
      <c r="G113"/>
    </row>
    <row r="114" spans="1:7" x14ac:dyDescent="0.3">
      <c r="A114" t="s">
        <v>1993</v>
      </c>
      <c r="B114">
        <v>10.616400000000001</v>
      </c>
      <c r="C114">
        <v>10.7135</v>
      </c>
      <c r="E114" s="2"/>
      <c r="G114"/>
    </row>
    <row r="115" spans="1:7" x14ac:dyDescent="0.3">
      <c r="E115" s="2"/>
      <c r="G115"/>
    </row>
    <row r="116" spans="1:7" x14ac:dyDescent="0.3">
      <c r="A116" t="s">
        <v>1978</v>
      </c>
      <c r="B116" s="34" t="s">
        <v>90</v>
      </c>
    </row>
    <row r="117" spans="1:7" x14ac:dyDescent="0.3">
      <c r="A117" t="s">
        <v>1979</v>
      </c>
      <c r="B117" s="34" t="s">
        <v>90</v>
      </c>
    </row>
    <row r="118" spans="1:7" ht="28.8" x14ac:dyDescent="0.3">
      <c r="A118" s="47" t="s">
        <v>1980</v>
      </c>
      <c r="B118" s="34" t="s">
        <v>90</v>
      </c>
    </row>
    <row r="119" spans="1:7" x14ac:dyDescent="0.3">
      <c r="A119" s="47" t="s">
        <v>1981</v>
      </c>
      <c r="B119" s="34" t="s">
        <v>90</v>
      </c>
    </row>
    <row r="120" spans="1:7" x14ac:dyDescent="0.3">
      <c r="A120" t="s">
        <v>1982</v>
      </c>
      <c r="B120" s="49">
        <v>3.3971689999999999</v>
      </c>
    </row>
    <row r="121" spans="1:7" ht="28.8" x14ac:dyDescent="0.3">
      <c r="A121" s="47" t="s">
        <v>1983</v>
      </c>
      <c r="B121" s="34" t="s">
        <v>90</v>
      </c>
    </row>
    <row r="122" spans="1:7" ht="28.8" x14ac:dyDescent="0.3">
      <c r="A122" s="47" t="s">
        <v>1984</v>
      </c>
      <c r="B122" s="34" t="s">
        <v>90</v>
      </c>
    </row>
    <row r="123" spans="1:7" x14ac:dyDescent="0.3">
      <c r="A123" t="s">
        <v>2116</v>
      </c>
      <c r="B123" s="34" t="s">
        <v>90</v>
      </c>
    </row>
    <row r="124" spans="1:7" x14ac:dyDescent="0.3">
      <c r="A124" t="s">
        <v>2117</v>
      </c>
      <c r="B124" s="34" t="s">
        <v>90</v>
      </c>
    </row>
    <row r="127" spans="1:7" ht="28.8" x14ac:dyDescent="0.3">
      <c r="A127" s="67" t="s">
        <v>2167</v>
      </c>
      <c r="B127" s="57" t="s">
        <v>2168</v>
      </c>
      <c r="C127" s="57" t="s">
        <v>2125</v>
      </c>
      <c r="D127" s="77" t="s">
        <v>2126</v>
      </c>
    </row>
    <row r="128" spans="1:7" ht="81" customHeight="1" x14ac:dyDescent="0.3">
      <c r="A128" s="72" t="str">
        <f>HYPERLINK("[EDEL_Portfolio Monthly Notes 31-Aug-2022.xlsx]EDNPSF!A1","Edelweiss Nifty PSU Bond Plus SDL Apr2026 50 50 Index Fund")</f>
        <v>Edelweiss Nifty PSU Bond Plus SDL Apr2026 50 50 Index Fund</v>
      </c>
      <c r="B128" s="61"/>
      <c r="C128" s="59" t="s">
        <v>2140</v>
      </c>
      <c r="D128"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3F54-F2A3-4440-B6EB-303EEC7FFD2A}">
  <dimension ref="A1:H66"/>
  <sheetViews>
    <sheetView showGridLines="0" workbookViewId="0">
      <pane ySplit="4" topLeftCell="A56" activePane="bottomLeft" state="frozen"/>
      <selection sqref="A1:B1"/>
      <selection pane="bottomLeft" activeCell="A65" sqref="A65:D65"/>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39</v>
      </c>
      <c r="B1" s="65"/>
      <c r="C1" s="65"/>
      <c r="D1" s="65"/>
      <c r="E1" s="65"/>
      <c r="F1" s="65"/>
      <c r="G1" s="65"/>
      <c r="H1" s="51" t="str">
        <f>HYPERLINK("[EDEL_Portfolio Monthly 31-Aug-2022.xlsx]Index!A1","Index")</f>
        <v>Index</v>
      </c>
    </row>
    <row r="2" spans="1:8" ht="18" x14ac:dyDescent="0.3">
      <c r="A2" s="65" t="s">
        <v>40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2"/>
      <c r="B9" s="30"/>
      <c r="C9" s="30"/>
      <c r="D9" s="13"/>
      <c r="E9" s="14"/>
      <c r="F9" s="15"/>
      <c r="G9" s="15"/>
    </row>
    <row r="10" spans="1:8" x14ac:dyDescent="0.3">
      <c r="A10" s="16" t="s">
        <v>129</v>
      </c>
      <c r="B10" s="30"/>
      <c r="C10" s="30"/>
      <c r="D10" s="13"/>
      <c r="E10" s="14"/>
      <c r="F10" s="15"/>
      <c r="G10" s="15"/>
    </row>
    <row r="11" spans="1:8" x14ac:dyDescent="0.3">
      <c r="A11" s="12" t="s">
        <v>130</v>
      </c>
      <c r="B11" s="30"/>
      <c r="C11" s="30"/>
      <c r="D11" s="13"/>
      <c r="E11" s="14">
        <v>69927.3</v>
      </c>
      <c r="F11" s="15">
        <v>0.98850000000000005</v>
      </c>
      <c r="G11" s="15">
        <v>5.4016000000000002E-2</v>
      </c>
    </row>
    <row r="12" spans="1:8" x14ac:dyDescent="0.3">
      <c r="A12" s="16" t="s">
        <v>104</v>
      </c>
      <c r="B12" s="31"/>
      <c r="C12" s="31"/>
      <c r="D12" s="17"/>
      <c r="E12" s="18">
        <v>69927.3</v>
      </c>
      <c r="F12" s="19">
        <v>0.98850000000000005</v>
      </c>
      <c r="G12" s="20"/>
    </row>
    <row r="13" spans="1:8" x14ac:dyDescent="0.3">
      <c r="A13" s="12"/>
      <c r="B13" s="30"/>
      <c r="C13" s="30"/>
      <c r="D13" s="13"/>
      <c r="E13" s="14"/>
      <c r="F13" s="15"/>
      <c r="G13" s="15"/>
    </row>
    <row r="14" spans="1:8" x14ac:dyDescent="0.3">
      <c r="A14" s="21" t="s">
        <v>128</v>
      </c>
      <c r="B14" s="32"/>
      <c r="C14" s="32"/>
      <c r="D14" s="22"/>
      <c r="E14" s="18">
        <v>69927.3</v>
      </c>
      <c r="F14" s="19">
        <v>0.98850000000000005</v>
      </c>
      <c r="G14" s="20"/>
    </row>
    <row r="15" spans="1:8" x14ac:dyDescent="0.3">
      <c r="A15" s="12" t="s">
        <v>131</v>
      </c>
      <c r="B15" s="30"/>
      <c r="C15" s="30"/>
      <c r="D15" s="13"/>
      <c r="E15" s="14">
        <v>20.696949</v>
      </c>
      <c r="F15" s="15">
        <v>2.92E-4</v>
      </c>
      <c r="G15" s="15"/>
    </row>
    <row r="16" spans="1:8" x14ac:dyDescent="0.3">
      <c r="A16" s="12" t="s">
        <v>132</v>
      </c>
      <c r="B16" s="30"/>
      <c r="C16" s="30"/>
      <c r="D16" s="13"/>
      <c r="E16" s="14">
        <v>795.42305099999999</v>
      </c>
      <c r="F16" s="15">
        <v>1.1207999999999999E-2</v>
      </c>
      <c r="G16" s="15">
        <v>5.4016000000000002E-2</v>
      </c>
    </row>
    <row r="17" spans="1:7" x14ac:dyDescent="0.3">
      <c r="A17" s="25" t="s">
        <v>133</v>
      </c>
      <c r="B17" s="33"/>
      <c r="C17" s="33"/>
      <c r="D17" s="26"/>
      <c r="E17" s="27">
        <v>70743.42</v>
      </c>
      <c r="F17" s="28">
        <v>1</v>
      </c>
      <c r="G17" s="28"/>
    </row>
    <row r="22" spans="1:7" x14ac:dyDescent="0.3">
      <c r="A22" s="1" t="s">
        <v>1959</v>
      </c>
    </row>
    <row r="23" spans="1:7" x14ac:dyDescent="0.3">
      <c r="A23" s="47" t="s">
        <v>1960</v>
      </c>
      <c r="B23" s="34" t="s">
        <v>90</v>
      </c>
    </row>
    <row r="24" spans="1:7" x14ac:dyDescent="0.3">
      <c r="A24" t="s">
        <v>1961</v>
      </c>
    </row>
    <row r="25" spans="1:7" x14ac:dyDescent="0.3">
      <c r="A25" t="s">
        <v>1985</v>
      </c>
      <c r="B25" t="s">
        <v>1963</v>
      </c>
      <c r="C25" t="s">
        <v>1963</v>
      </c>
    </row>
    <row r="26" spans="1:7" x14ac:dyDescent="0.3">
      <c r="B26" s="48">
        <v>44773</v>
      </c>
      <c r="C26" s="48">
        <v>44804</v>
      </c>
    </row>
    <row r="27" spans="1:7" x14ac:dyDescent="0.3">
      <c r="A27" t="s">
        <v>1964</v>
      </c>
      <c r="B27" s="34">
        <v>1117.723</v>
      </c>
      <c r="C27" s="34">
        <v>1122.423</v>
      </c>
      <c r="E27" s="2"/>
      <c r="G27"/>
    </row>
    <row r="28" spans="1:7" x14ac:dyDescent="0.3">
      <c r="A28" t="s">
        <v>2009</v>
      </c>
      <c r="B28" s="34">
        <v>1000</v>
      </c>
      <c r="C28" s="34">
        <v>1000</v>
      </c>
      <c r="E28" s="2"/>
      <c r="G28"/>
    </row>
    <row r="29" spans="1:7" x14ac:dyDescent="0.3">
      <c r="A29" t="s">
        <v>1988</v>
      </c>
      <c r="B29" s="34" t="s">
        <v>1966</v>
      </c>
      <c r="C29" s="34" t="s">
        <v>1966</v>
      </c>
      <c r="E29" s="2"/>
      <c r="G29"/>
    </row>
    <row r="30" spans="1:7" x14ac:dyDescent="0.3">
      <c r="A30" t="s">
        <v>1967</v>
      </c>
      <c r="B30" s="34">
        <v>1117.4007999999999</v>
      </c>
      <c r="C30" s="34">
        <v>1122.0889999999999</v>
      </c>
      <c r="E30" s="2"/>
      <c r="G30"/>
    </row>
    <row r="31" spans="1:7" x14ac:dyDescent="0.3">
      <c r="A31" t="s">
        <v>1989</v>
      </c>
      <c r="B31" s="34">
        <v>1058.3454999999999</v>
      </c>
      <c r="C31" s="34">
        <v>1058.3813</v>
      </c>
      <c r="E31" s="2"/>
      <c r="G31"/>
    </row>
    <row r="32" spans="1:7" x14ac:dyDescent="0.3">
      <c r="A32" t="s">
        <v>1990</v>
      </c>
      <c r="B32" s="34" t="s">
        <v>1966</v>
      </c>
      <c r="C32" s="34" t="s">
        <v>1966</v>
      </c>
      <c r="E32" s="2"/>
      <c r="G32"/>
    </row>
    <row r="33" spans="1:7" x14ac:dyDescent="0.3">
      <c r="A33" t="s">
        <v>2010</v>
      </c>
      <c r="B33" s="34">
        <v>1115.3892000000001</v>
      </c>
      <c r="C33" s="34">
        <v>1120.0229999999999</v>
      </c>
      <c r="E33" s="2"/>
      <c r="G33"/>
    </row>
    <row r="34" spans="1:7" x14ac:dyDescent="0.3">
      <c r="A34" t="s">
        <v>2011</v>
      </c>
      <c r="B34" s="34">
        <v>1008.1128</v>
      </c>
      <c r="C34" s="34">
        <v>1008.1128</v>
      </c>
      <c r="E34" s="2"/>
      <c r="G34"/>
    </row>
    <row r="35" spans="1:7" x14ac:dyDescent="0.3">
      <c r="A35" t="s">
        <v>1991</v>
      </c>
      <c r="B35" s="34">
        <v>1095.3879999999999</v>
      </c>
      <c r="C35" s="34">
        <v>1095.4151999999999</v>
      </c>
      <c r="E35" s="2"/>
      <c r="G35"/>
    </row>
    <row r="36" spans="1:7" x14ac:dyDescent="0.3">
      <c r="A36" t="s">
        <v>1992</v>
      </c>
      <c r="B36" s="34">
        <v>1115.3901000000001</v>
      </c>
      <c r="C36" s="34">
        <v>1120.0224000000001</v>
      </c>
      <c r="E36" s="2"/>
      <c r="G36"/>
    </row>
    <row r="37" spans="1:7" x14ac:dyDescent="0.3">
      <c r="A37" t="s">
        <v>1994</v>
      </c>
      <c r="B37" s="34">
        <v>1004.2354</v>
      </c>
      <c r="C37" s="34">
        <v>1004.272</v>
      </c>
      <c r="E37" s="2"/>
      <c r="G37"/>
    </row>
    <row r="38" spans="1:7" x14ac:dyDescent="0.3">
      <c r="A38" t="s">
        <v>1995</v>
      </c>
      <c r="B38" s="34">
        <v>1016.4552</v>
      </c>
      <c r="C38" s="34">
        <v>1015.9242</v>
      </c>
      <c r="E38" s="2"/>
      <c r="G38"/>
    </row>
    <row r="39" spans="1:7" x14ac:dyDescent="0.3">
      <c r="A39" t="s">
        <v>2012</v>
      </c>
      <c r="B39" s="34">
        <v>1022.36</v>
      </c>
      <c r="C39" s="34">
        <v>1026.6495</v>
      </c>
      <c r="E39" s="2"/>
      <c r="G39"/>
    </row>
    <row r="40" spans="1:7" x14ac:dyDescent="0.3">
      <c r="A40" t="s">
        <v>2013</v>
      </c>
      <c r="B40" s="34">
        <v>1000</v>
      </c>
      <c r="C40" s="34">
        <v>1000</v>
      </c>
      <c r="E40" s="2"/>
      <c r="G40"/>
    </row>
    <row r="41" spans="1:7" x14ac:dyDescent="0.3">
      <c r="A41" t="s">
        <v>2014</v>
      </c>
      <c r="B41" s="34">
        <v>1022.36</v>
      </c>
      <c r="C41" s="34">
        <v>1026.6495</v>
      </c>
      <c r="E41" s="2"/>
      <c r="G41"/>
    </row>
    <row r="42" spans="1:7" x14ac:dyDescent="0.3">
      <c r="A42" t="s">
        <v>2015</v>
      </c>
      <c r="B42" s="34">
        <v>1000</v>
      </c>
      <c r="C42" s="34">
        <v>1000</v>
      </c>
      <c r="E42" s="2"/>
      <c r="G42"/>
    </row>
    <row r="43" spans="1:7" x14ac:dyDescent="0.3">
      <c r="A43" t="s">
        <v>1977</v>
      </c>
      <c r="E43" s="2"/>
      <c r="G43"/>
    </row>
    <row r="45" spans="1:7" x14ac:dyDescent="0.3">
      <c r="A45" t="s">
        <v>1996</v>
      </c>
    </row>
    <row r="47" spans="1:7" x14ac:dyDescent="0.3">
      <c r="A47" s="50" t="s">
        <v>1997</v>
      </c>
      <c r="B47" s="50" t="s">
        <v>1998</v>
      </c>
      <c r="C47" s="50" t="s">
        <v>1999</v>
      </c>
      <c r="D47" s="50" t="s">
        <v>2000</v>
      </c>
    </row>
    <row r="48" spans="1:7" x14ac:dyDescent="0.3">
      <c r="A48" s="50" t="s">
        <v>2016</v>
      </c>
      <c r="B48" s="50"/>
      <c r="C48" s="50">
        <v>4.3264404000000001</v>
      </c>
      <c r="D48" s="50">
        <v>4.3264404000000001</v>
      </c>
    </row>
    <row r="49" spans="1:4" x14ac:dyDescent="0.3">
      <c r="A49" s="50" t="s">
        <v>2017</v>
      </c>
      <c r="B49" s="50"/>
      <c r="C49" s="50">
        <v>4.4037603000000001</v>
      </c>
      <c r="D49" s="50">
        <v>4.4037603000000001</v>
      </c>
    </row>
    <row r="50" spans="1:4" x14ac:dyDescent="0.3">
      <c r="A50" s="50" t="s">
        <v>2018</v>
      </c>
      <c r="B50" s="50"/>
      <c r="C50" s="50">
        <v>4.3162564999999997</v>
      </c>
      <c r="D50" s="50">
        <v>4.3162564999999997</v>
      </c>
    </row>
    <row r="51" spans="1:4" x14ac:dyDescent="0.3">
      <c r="A51" s="50" t="s">
        <v>2019</v>
      </c>
      <c r="B51" s="50"/>
      <c r="C51" s="50">
        <v>4.5199999999999996</v>
      </c>
      <c r="D51" s="50">
        <v>4.5199999999999996</v>
      </c>
    </row>
    <row r="52" spans="1:4" x14ac:dyDescent="0.3">
      <c r="A52" s="50" t="s">
        <v>2020</v>
      </c>
      <c r="B52" s="50"/>
      <c r="C52" s="50">
        <v>4.1274417000000003</v>
      </c>
      <c r="D52" s="50">
        <v>4.1274417000000003</v>
      </c>
    </row>
    <row r="53" spans="1:4" x14ac:dyDescent="0.3">
      <c r="A53" s="50" t="s">
        <v>2021</v>
      </c>
      <c r="B53" s="50"/>
      <c r="C53" s="50">
        <v>4.7623192999999997</v>
      </c>
      <c r="D53" s="50">
        <v>4.7623192999999997</v>
      </c>
    </row>
    <row r="55" spans="1:4" x14ac:dyDescent="0.3">
      <c r="A55" t="s">
        <v>1979</v>
      </c>
      <c r="B55" s="34" t="s">
        <v>90</v>
      </c>
    </row>
    <row r="56" spans="1:4" ht="28.8" x14ac:dyDescent="0.3">
      <c r="A56" s="47" t="s">
        <v>1980</v>
      </c>
      <c r="B56" s="34" t="s">
        <v>90</v>
      </c>
    </row>
    <row r="57" spans="1:4" x14ac:dyDescent="0.3">
      <c r="A57" s="47" t="s">
        <v>1981</v>
      </c>
      <c r="B57" s="34" t="s">
        <v>90</v>
      </c>
    </row>
    <row r="58" spans="1:4" x14ac:dyDescent="0.3">
      <c r="A58" t="s">
        <v>1982</v>
      </c>
      <c r="B58" s="49" t="s">
        <v>90</v>
      </c>
    </row>
    <row r="59" spans="1:4" ht="28.8" x14ac:dyDescent="0.3">
      <c r="A59" s="47" t="s">
        <v>1983</v>
      </c>
      <c r="B59" s="34" t="s">
        <v>90</v>
      </c>
    </row>
    <row r="60" spans="1:4" ht="28.8" x14ac:dyDescent="0.3">
      <c r="A60" s="47" t="s">
        <v>1984</v>
      </c>
      <c r="B60" s="34" t="s">
        <v>90</v>
      </c>
    </row>
    <row r="61" spans="1:4" x14ac:dyDescent="0.3">
      <c r="A61" t="s">
        <v>2116</v>
      </c>
      <c r="B61" s="34" t="s">
        <v>90</v>
      </c>
    </row>
    <row r="62" spans="1:4" x14ac:dyDescent="0.3">
      <c r="A62" t="s">
        <v>2117</v>
      </c>
      <c r="B62" s="34" t="s">
        <v>90</v>
      </c>
    </row>
    <row r="65" spans="1:4" ht="28.8" x14ac:dyDescent="0.3">
      <c r="A65" s="67" t="s">
        <v>2167</v>
      </c>
      <c r="B65" s="57" t="s">
        <v>2168</v>
      </c>
      <c r="C65" s="57" t="s">
        <v>2125</v>
      </c>
      <c r="D65" s="77" t="s">
        <v>2126</v>
      </c>
    </row>
    <row r="66" spans="1:4" ht="79.8" customHeight="1" x14ac:dyDescent="0.3">
      <c r="A66" s="72" t="str">
        <f>HYPERLINK("[EDEL_Portfolio Monthly Notes 31-Aug-2022.xlsx]EDONTF!A1","EDELWEISS OVERNIGHT FUND")</f>
        <v>EDELWEISS OVERNIGHT FUND</v>
      </c>
      <c r="B66" s="58"/>
      <c r="C66" s="59" t="s">
        <v>2141</v>
      </c>
      <c r="D66"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94CB4-8438-4312-A0F4-BE37E6937E1D}">
  <dimension ref="A1:H439"/>
  <sheetViews>
    <sheetView showGridLines="0" workbookViewId="0">
      <pane ySplit="4" topLeftCell="A430" activePane="bottomLeft" state="frozen"/>
      <selection sqref="A1:B1"/>
      <selection pane="bottomLeft" activeCell="A438" sqref="A438:D438"/>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41</v>
      </c>
      <c r="B1" s="65"/>
      <c r="C1" s="65"/>
      <c r="D1" s="65"/>
      <c r="E1" s="65"/>
      <c r="F1" s="65"/>
      <c r="G1" s="65"/>
      <c r="H1" s="51" t="str">
        <f>HYPERLINK("[EDEL_Portfolio Monthly 31-Aug-2022.xlsx]Index!A1","Index")</f>
        <v>Index</v>
      </c>
    </row>
    <row r="2" spans="1:8" ht="18" x14ac:dyDescent="0.3">
      <c r="A2" s="65" t="s">
        <v>42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835</v>
      </c>
      <c r="B8" s="30" t="s">
        <v>836</v>
      </c>
      <c r="C8" s="30" t="s">
        <v>837</v>
      </c>
      <c r="D8" s="13">
        <v>3632500</v>
      </c>
      <c r="E8" s="14">
        <v>30591.1</v>
      </c>
      <c r="F8" s="15">
        <v>5.2400000000000002E-2</v>
      </c>
      <c r="G8" s="15"/>
    </row>
    <row r="9" spans="1:8" x14ac:dyDescent="0.3">
      <c r="A9" s="12" t="s">
        <v>838</v>
      </c>
      <c r="B9" s="30" t="s">
        <v>839</v>
      </c>
      <c r="C9" s="30" t="s">
        <v>840</v>
      </c>
      <c r="D9" s="13">
        <v>710000</v>
      </c>
      <c r="E9" s="14">
        <v>22679.89</v>
      </c>
      <c r="F9" s="15">
        <v>3.8800000000000001E-2</v>
      </c>
      <c r="G9" s="15"/>
    </row>
    <row r="10" spans="1:8" x14ac:dyDescent="0.3">
      <c r="A10" s="12" t="s">
        <v>841</v>
      </c>
      <c r="B10" s="30" t="s">
        <v>842</v>
      </c>
      <c r="C10" s="30" t="s">
        <v>843</v>
      </c>
      <c r="D10" s="13">
        <v>790750</v>
      </c>
      <c r="E10" s="14">
        <v>20859.59</v>
      </c>
      <c r="F10" s="15">
        <v>3.5700000000000003E-2</v>
      </c>
      <c r="G10" s="15"/>
    </row>
    <row r="11" spans="1:8" x14ac:dyDescent="0.3">
      <c r="A11" s="12" t="s">
        <v>844</v>
      </c>
      <c r="B11" s="30" t="s">
        <v>845</v>
      </c>
      <c r="C11" s="30" t="s">
        <v>846</v>
      </c>
      <c r="D11" s="13">
        <v>981750</v>
      </c>
      <c r="E11" s="14">
        <v>14589.79</v>
      </c>
      <c r="F11" s="15">
        <v>2.5000000000000001E-2</v>
      </c>
      <c r="G11" s="15"/>
    </row>
    <row r="12" spans="1:8" x14ac:dyDescent="0.3">
      <c r="A12" s="12" t="s">
        <v>847</v>
      </c>
      <c r="B12" s="30" t="s">
        <v>848</v>
      </c>
      <c r="C12" s="30" t="s">
        <v>849</v>
      </c>
      <c r="D12" s="13">
        <v>5331000</v>
      </c>
      <c r="E12" s="14">
        <v>13703.34</v>
      </c>
      <c r="F12" s="15">
        <v>2.35E-2</v>
      </c>
      <c r="G12" s="15"/>
    </row>
    <row r="13" spans="1:8" x14ac:dyDescent="0.3">
      <c r="A13" s="12" t="s">
        <v>850</v>
      </c>
      <c r="B13" s="30" t="s">
        <v>851</v>
      </c>
      <c r="C13" s="30" t="s">
        <v>852</v>
      </c>
      <c r="D13" s="13">
        <v>531300</v>
      </c>
      <c r="E13" s="14">
        <v>12997.72</v>
      </c>
      <c r="F13" s="15">
        <v>2.23E-2</v>
      </c>
      <c r="G13" s="15"/>
    </row>
    <row r="14" spans="1:8" x14ac:dyDescent="0.3">
      <c r="A14" s="12" t="s">
        <v>853</v>
      </c>
      <c r="B14" s="30" t="s">
        <v>854</v>
      </c>
      <c r="C14" s="30" t="s">
        <v>855</v>
      </c>
      <c r="D14" s="13">
        <v>138000</v>
      </c>
      <c r="E14" s="14">
        <v>12533.51</v>
      </c>
      <c r="F14" s="15">
        <v>2.1499999999999998E-2</v>
      </c>
      <c r="G14" s="15"/>
    </row>
    <row r="15" spans="1:8" x14ac:dyDescent="0.3">
      <c r="A15" s="12" t="s">
        <v>856</v>
      </c>
      <c r="B15" s="30" t="s">
        <v>857</v>
      </c>
      <c r="C15" s="30" t="s">
        <v>858</v>
      </c>
      <c r="D15" s="13">
        <v>1350300</v>
      </c>
      <c r="E15" s="14">
        <v>12058.85</v>
      </c>
      <c r="F15" s="15">
        <v>2.06E-2</v>
      </c>
      <c r="G15" s="15"/>
    </row>
    <row r="16" spans="1:8" x14ac:dyDescent="0.3">
      <c r="A16" s="12" t="s">
        <v>859</v>
      </c>
      <c r="B16" s="30" t="s">
        <v>860</v>
      </c>
      <c r="C16" s="30" t="s">
        <v>861</v>
      </c>
      <c r="D16" s="13">
        <v>1274700</v>
      </c>
      <c r="E16" s="14">
        <v>11968.8</v>
      </c>
      <c r="F16" s="15">
        <v>2.0500000000000001E-2</v>
      </c>
      <c r="G16" s="15"/>
    </row>
    <row r="17" spans="1:7" x14ac:dyDescent="0.3">
      <c r="A17" s="12" t="s">
        <v>862</v>
      </c>
      <c r="B17" s="30" t="s">
        <v>863</v>
      </c>
      <c r="C17" s="30" t="s">
        <v>864</v>
      </c>
      <c r="D17" s="13">
        <v>2217600</v>
      </c>
      <c r="E17" s="14">
        <v>9119.8799999999992</v>
      </c>
      <c r="F17" s="15">
        <v>1.5599999999999999E-2</v>
      </c>
      <c r="G17" s="15"/>
    </row>
    <row r="18" spans="1:7" x14ac:dyDescent="0.3">
      <c r="A18" s="12" t="s">
        <v>865</v>
      </c>
      <c r="B18" s="30" t="s">
        <v>866</v>
      </c>
      <c r="C18" s="30" t="s">
        <v>846</v>
      </c>
      <c r="D18" s="13">
        <v>22400000</v>
      </c>
      <c r="E18" s="14">
        <v>8030.4</v>
      </c>
      <c r="F18" s="15">
        <v>1.37E-2</v>
      </c>
      <c r="G18" s="15"/>
    </row>
    <row r="19" spans="1:7" x14ac:dyDescent="0.3">
      <c r="A19" s="12" t="s">
        <v>867</v>
      </c>
      <c r="B19" s="30" t="s">
        <v>868</v>
      </c>
      <c r="C19" s="30" t="s">
        <v>869</v>
      </c>
      <c r="D19" s="13">
        <v>2952750</v>
      </c>
      <c r="E19" s="14">
        <v>7979.81</v>
      </c>
      <c r="F19" s="15">
        <v>1.37E-2</v>
      </c>
      <c r="G19" s="15"/>
    </row>
    <row r="20" spans="1:7" x14ac:dyDescent="0.3">
      <c r="A20" s="12" t="s">
        <v>870</v>
      </c>
      <c r="B20" s="30" t="s">
        <v>871</v>
      </c>
      <c r="C20" s="30" t="s">
        <v>846</v>
      </c>
      <c r="D20" s="13">
        <v>391600</v>
      </c>
      <c r="E20" s="14">
        <v>7500.9</v>
      </c>
      <c r="F20" s="15">
        <v>1.2800000000000001E-2</v>
      </c>
      <c r="G20" s="15"/>
    </row>
    <row r="21" spans="1:7" x14ac:dyDescent="0.3">
      <c r="A21" s="12" t="s">
        <v>872</v>
      </c>
      <c r="B21" s="30" t="s">
        <v>873</v>
      </c>
      <c r="C21" s="30" t="s">
        <v>852</v>
      </c>
      <c r="D21" s="13">
        <v>10590000</v>
      </c>
      <c r="E21" s="14">
        <v>7270.04</v>
      </c>
      <c r="F21" s="15">
        <v>1.24E-2</v>
      </c>
      <c r="G21" s="15"/>
    </row>
    <row r="22" spans="1:7" x14ac:dyDescent="0.3">
      <c r="A22" s="12" t="s">
        <v>874</v>
      </c>
      <c r="B22" s="30" t="s">
        <v>875</v>
      </c>
      <c r="C22" s="30" t="s">
        <v>876</v>
      </c>
      <c r="D22" s="13">
        <v>5197500</v>
      </c>
      <c r="E22" s="14">
        <v>7203.74</v>
      </c>
      <c r="F22" s="15">
        <v>1.23E-2</v>
      </c>
      <c r="G22" s="15"/>
    </row>
    <row r="23" spans="1:7" x14ac:dyDescent="0.3">
      <c r="A23" s="12" t="s">
        <v>877</v>
      </c>
      <c r="B23" s="30" t="s">
        <v>878</v>
      </c>
      <c r="C23" s="30" t="s">
        <v>879</v>
      </c>
      <c r="D23" s="13">
        <v>4830700</v>
      </c>
      <c r="E23" s="14">
        <v>5905.53</v>
      </c>
      <c r="F23" s="15">
        <v>1.01E-2</v>
      </c>
      <c r="G23" s="15"/>
    </row>
    <row r="24" spans="1:7" x14ac:dyDescent="0.3">
      <c r="A24" s="12" t="s">
        <v>880</v>
      </c>
      <c r="B24" s="30" t="s">
        <v>881</v>
      </c>
      <c r="C24" s="30" t="s">
        <v>846</v>
      </c>
      <c r="D24" s="13">
        <v>650375</v>
      </c>
      <c r="E24" s="14">
        <v>5770.78</v>
      </c>
      <c r="F24" s="15">
        <v>9.9000000000000008E-3</v>
      </c>
      <c r="G24" s="15"/>
    </row>
    <row r="25" spans="1:7" x14ac:dyDescent="0.3">
      <c r="A25" s="12" t="s">
        <v>882</v>
      </c>
      <c r="B25" s="30" t="s">
        <v>883</v>
      </c>
      <c r="C25" s="30" t="s">
        <v>884</v>
      </c>
      <c r="D25" s="13">
        <v>2345625</v>
      </c>
      <c r="E25" s="14">
        <v>5557.96</v>
      </c>
      <c r="F25" s="15">
        <v>9.4999999999999998E-3</v>
      </c>
      <c r="G25" s="15"/>
    </row>
    <row r="26" spans="1:7" x14ac:dyDescent="0.3">
      <c r="A26" s="12" t="s">
        <v>885</v>
      </c>
      <c r="B26" s="30" t="s">
        <v>886</v>
      </c>
      <c r="C26" s="30" t="s">
        <v>887</v>
      </c>
      <c r="D26" s="13">
        <v>2975000</v>
      </c>
      <c r="E26" s="14">
        <v>4581.5</v>
      </c>
      <c r="F26" s="15">
        <v>7.7999999999999996E-3</v>
      </c>
      <c r="G26" s="15"/>
    </row>
    <row r="27" spans="1:7" x14ac:dyDescent="0.3">
      <c r="A27" s="12" t="s">
        <v>888</v>
      </c>
      <c r="B27" s="30" t="s">
        <v>889</v>
      </c>
      <c r="C27" s="30" t="s">
        <v>890</v>
      </c>
      <c r="D27" s="13">
        <v>595400</v>
      </c>
      <c r="E27" s="14">
        <v>4580.1099999999997</v>
      </c>
      <c r="F27" s="15">
        <v>7.7999999999999996E-3</v>
      </c>
      <c r="G27" s="15"/>
    </row>
    <row r="28" spans="1:7" x14ac:dyDescent="0.3">
      <c r="A28" s="12" t="s">
        <v>891</v>
      </c>
      <c r="B28" s="30" t="s">
        <v>892</v>
      </c>
      <c r="C28" s="30" t="s">
        <v>852</v>
      </c>
      <c r="D28" s="13">
        <v>2060000</v>
      </c>
      <c r="E28" s="14">
        <v>4235.3599999999997</v>
      </c>
      <c r="F28" s="15">
        <v>7.3000000000000001E-3</v>
      </c>
      <c r="G28" s="15"/>
    </row>
    <row r="29" spans="1:7" x14ac:dyDescent="0.3">
      <c r="A29" s="12" t="s">
        <v>893</v>
      </c>
      <c r="B29" s="30" t="s">
        <v>894</v>
      </c>
      <c r="C29" s="30" t="s">
        <v>895</v>
      </c>
      <c r="D29" s="13">
        <v>5138250</v>
      </c>
      <c r="E29" s="14">
        <v>4136.29</v>
      </c>
      <c r="F29" s="15">
        <v>7.1000000000000004E-3</v>
      </c>
      <c r="G29" s="15"/>
    </row>
    <row r="30" spans="1:7" x14ac:dyDescent="0.3">
      <c r="A30" s="12" t="s">
        <v>896</v>
      </c>
      <c r="B30" s="30" t="s">
        <v>897</v>
      </c>
      <c r="C30" s="30" t="s">
        <v>849</v>
      </c>
      <c r="D30" s="13">
        <v>807000</v>
      </c>
      <c r="E30" s="14">
        <v>4051.14</v>
      </c>
      <c r="F30" s="15">
        <v>6.8999999999999999E-3</v>
      </c>
      <c r="G30" s="15"/>
    </row>
    <row r="31" spans="1:7" x14ac:dyDescent="0.3">
      <c r="A31" s="12" t="s">
        <v>898</v>
      </c>
      <c r="B31" s="30" t="s">
        <v>899</v>
      </c>
      <c r="C31" s="30" t="s">
        <v>861</v>
      </c>
      <c r="D31" s="13">
        <v>117200</v>
      </c>
      <c r="E31" s="14">
        <v>3875.22</v>
      </c>
      <c r="F31" s="15">
        <v>6.6E-3</v>
      </c>
      <c r="G31" s="15"/>
    </row>
    <row r="32" spans="1:7" x14ac:dyDescent="0.3">
      <c r="A32" s="12" t="s">
        <v>900</v>
      </c>
      <c r="B32" s="30" t="s">
        <v>901</v>
      </c>
      <c r="C32" s="30" t="s">
        <v>861</v>
      </c>
      <c r="D32" s="13">
        <v>120000</v>
      </c>
      <c r="E32" s="14">
        <v>3853.38</v>
      </c>
      <c r="F32" s="15">
        <v>6.6E-3</v>
      </c>
      <c r="G32" s="15"/>
    </row>
    <row r="33" spans="1:7" x14ac:dyDescent="0.3">
      <c r="A33" s="12" t="s">
        <v>902</v>
      </c>
      <c r="B33" s="30" t="s">
        <v>903</v>
      </c>
      <c r="C33" s="30" t="s">
        <v>904</v>
      </c>
      <c r="D33" s="13">
        <v>655600</v>
      </c>
      <c r="E33" s="14">
        <v>3771.01</v>
      </c>
      <c r="F33" s="15">
        <v>6.4999999999999997E-3</v>
      </c>
      <c r="G33" s="15"/>
    </row>
    <row r="34" spans="1:7" x14ac:dyDescent="0.3">
      <c r="A34" s="12" t="s">
        <v>905</v>
      </c>
      <c r="B34" s="30" t="s">
        <v>906</v>
      </c>
      <c r="C34" s="30" t="s">
        <v>852</v>
      </c>
      <c r="D34" s="13">
        <v>3149600</v>
      </c>
      <c r="E34" s="14">
        <v>3766.92</v>
      </c>
      <c r="F34" s="15">
        <v>6.4000000000000003E-3</v>
      </c>
      <c r="G34" s="15"/>
    </row>
    <row r="35" spans="1:7" x14ac:dyDescent="0.3">
      <c r="A35" s="12" t="s">
        <v>907</v>
      </c>
      <c r="B35" s="30" t="s">
        <v>908</v>
      </c>
      <c r="C35" s="30" t="s">
        <v>909</v>
      </c>
      <c r="D35" s="13">
        <v>41020000</v>
      </c>
      <c r="E35" s="14">
        <v>3712.31</v>
      </c>
      <c r="F35" s="15">
        <v>6.4000000000000003E-3</v>
      </c>
      <c r="G35" s="15"/>
    </row>
    <row r="36" spans="1:7" x14ac:dyDescent="0.3">
      <c r="A36" s="12" t="s">
        <v>910</v>
      </c>
      <c r="B36" s="30" t="s">
        <v>911</v>
      </c>
      <c r="C36" s="30" t="s">
        <v>912</v>
      </c>
      <c r="D36" s="13">
        <v>175800</v>
      </c>
      <c r="E36" s="14">
        <v>3545.53</v>
      </c>
      <c r="F36" s="15">
        <v>6.1000000000000004E-3</v>
      </c>
      <c r="G36" s="15"/>
    </row>
    <row r="37" spans="1:7" x14ac:dyDescent="0.3">
      <c r="A37" s="12" t="s">
        <v>913</v>
      </c>
      <c r="B37" s="30" t="s">
        <v>914</v>
      </c>
      <c r="C37" s="30" t="s">
        <v>846</v>
      </c>
      <c r="D37" s="13">
        <v>2850000</v>
      </c>
      <c r="E37" s="14">
        <v>3485.55</v>
      </c>
      <c r="F37" s="15">
        <v>6.0000000000000001E-3</v>
      </c>
      <c r="G37" s="15"/>
    </row>
    <row r="38" spans="1:7" x14ac:dyDescent="0.3">
      <c r="A38" s="12" t="s">
        <v>915</v>
      </c>
      <c r="B38" s="30" t="s">
        <v>916</v>
      </c>
      <c r="C38" s="30" t="s">
        <v>917</v>
      </c>
      <c r="D38" s="13">
        <v>266000</v>
      </c>
      <c r="E38" s="14">
        <v>3429.41</v>
      </c>
      <c r="F38" s="15">
        <v>5.8999999999999999E-3</v>
      </c>
      <c r="G38" s="15"/>
    </row>
    <row r="39" spans="1:7" x14ac:dyDescent="0.3">
      <c r="A39" s="12" t="s">
        <v>918</v>
      </c>
      <c r="B39" s="30" t="s">
        <v>919</v>
      </c>
      <c r="C39" s="30" t="s">
        <v>852</v>
      </c>
      <c r="D39" s="13">
        <v>322025</v>
      </c>
      <c r="E39" s="14">
        <v>3424.9</v>
      </c>
      <c r="F39" s="15">
        <v>5.8999999999999999E-3</v>
      </c>
      <c r="G39" s="15"/>
    </row>
    <row r="40" spans="1:7" x14ac:dyDescent="0.3">
      <c r="A40" s="12" t="s">
        <v>920</v>
      </c>
      <c r="B40" s="30" t="s">
        <v>921</v>
      </c>
      <c r="C40" s="30" t="s">
        <v>922</v>
      </c>
      <c r="D40" s="13">
        <v>146775</v>
      </c>
      <c r="E40" s="14">
        <v>3368.78</v>
      </c>
      <c r="F40" s="15">
        <v>5.7999999999999996E-3</v>
      </c>
      <c r="G40" s="15"/>
    </row>
    <row r="41" spans="1:7" x14ac:dyDescent="0.3">
      <c r="A41" s="12" t="s">
        <v>923</v>
      </c>
      <c r="B41" s="30" t="s">
        <v>924</v>
      </c>
      <c r="C41" s="30" t="s">
        <v>925</v>
      </c>
      <c r="D41" s="13">
        <v>277800</v>
      </c>
      <c r="E41" s="14">
        <v>3313.04</v>
      </c>
      <c r="F41" s="15">
        <v>5.7000000000000002E-3</v>
      </c>
      <c r="G41" s="15"/>
    </row>
    <row r="42" spans="1:7" x14ac:dyDescent="0.3">
      <c r="A42" s="12" t="s">
        <v>926</v>
      </c>
      <c r="B42" s="30" t="s">
        <v>927</v>
      </c>
      <c r="C42" s="30" t="s">
        <v>890</v>
      </c>
      <c r="D42" s="13">
        <v>92000</v>
      </c>
      <c r="E42" s="14">
        <v>3161.3</v>
      </c>
      <c r="F42" s="15">
        <v>5.4000000000000003E-3</v>
      </c>
      <c r="G42" s="15"/>
    </row>
    <row r="43" spans="1:7" x14ac:dyDescent="0.3">
      <c r="A43" s="12" t="s">
        <v>928</v>
      </c>
      <c r="B43" s="30" t="s">
        <v>929</v>
      </c>
      <c r="C43" s="30" t="s">
        <v>930</v>
      </c>
      <c r="D43" s="13">
        <v>384375</v>
      </c>
      <c r="E43" s="14">
        <v>3120.55</v>
      </c>
      <c r="F43" s="15">
        <v>5.3E-3</v>
      </c>
      <c r="G43" s="15"/>
    </row>
    <row r="44" spans="1:7" x14ac:dyDescent="0.3">
      <c r="A44" s="12" t="s">
        <v>931</v>
      </c>
      <c r="B44" s="30" t="s">
        <v>932</v>
      </c>
      <c r="C44" s="30" t="s">
        <v>846</v>
      </c>
      <c r="D44" s="13">
        <v>281700</v>
      </c>
      <c r="E44" s="14">
        <v>3119.69</v>
      </c>
      <c r="F44" s="15">
        <v>5.3E-3</v>
      </c>
      <c r="G44" s="15"/>
    </row>
    <row r="45" spans="1:7" x14ac:dyDescent="0.3">
      <c r="A45" s="12" t="s">
        <v>933</v>
      </c>
      <c r="B45" s="30" t="s">
        <v>934</v>
      </c>
      <c r="C45" s="30" t="s">
        <v>852</v>
      </c>
      <c r="D45" s="13">
        <v>382500</v>
      </c>
      <c r="E45" s="14">
        <v>3023.09</v>
      </c>
      <c r="F45" s="15">
        <v>5.1999999999999998E-3</v>
      </c>
      <c r="G45" s="15"/>
    </row>
    <row r="46" spans="1:7" x14ac:dyDescent="0.3">
      <c r="A46" s="12" t="s">
        <v>935</v>
      </c>
      <c r="B46" s="30" t="s">
        <v>936</v>
      </c>
      <c r="C46" s="30" t="s">
        <v>852</v>
      </c>
      <c r="D46" s="13">
        <v>38750</v>
      </c>
      <c r="E46" s="14">
        <v>2831.17</v>
      </c>
      <c r="F46" s="15">
        <v>4.7999999999999996E-3</v>
      </c>
      <c r="G46" s="15"/>
    </row>
    <row r="47" spans="1:7" x14ac:dyDescent="0.3">
      <c r="A47" s="12" t="s">
        <v>937</v>
      </c>
      <c r="B47" s="30" t="s">
        <v>938</v>
      </c>
      <c r="C47" s="30" t="s">
        <v>939</v>
      </c>
      <c r="D47" s="13">
        <v>82200</v>
      </c>
      <c r="E47" s="14">
        <v>2787.9</v>
      </c>
      <c r="F47" s="15">
        <v>4.7999999999999996E-3</v>
      </c>
      <c r="G47" s="15"/>
    </row>
    <row r="48" spans="1:7" x14ac:dyDescent="0.3">
      <c r="A48" s="12" t="s">
        <v>940</v>
      </c>
      <c r="B48" s="30" t="s">
        <v>941</v>
      </c>
      <c r="C48" s="30" t="s">
        <v>855</v>
      </c>
      <c r="D48" s="13">
        <v>589950</v>
      </c>
      <c r="E48" s="14">
        <v>2779.25</v>
      </c>
      <c r="F48" s="15">
        <v>4.7999999999999996E-3</v>
      </c>
      <c r="G48" s="15"/>
    </row>
    <row r="49" spans="1:7" x14ac:dyDescent="0.3">
      <c r="A49" s="12" t="s">
        <v>942</v>
      </c>
      <c r="B49" s="30" t="s">
        <v>943</v>
      </c>
      <c r="C49" s="30" t="s">
        <v>864</v>
      </c>
      <c r="D49" s="13">
        <v>160550</v>
      </c>
      <c r="E49" s="14">
        <v>2695.07</v>
      </c>
      <c r="F49" s="15">
        <v>4.5999999999999999E-3</v>
      </c>
      <c r="G49" s="15"/>
    </row>
    <row r="50" spans="1:7" x14ac:dyDescent="0.3">
      <c r="A50" s="12" t="s">
        <v>944</v>
      </c>
      <c r="B50" s="30" t="s">
        <v>945</v>
      </c>
      <c r="C50" s="30" t="s">
        <v>846</v>
      </c>
      <c r="D50" s="13">
        <v>349200</v>
      </c>
      <c r="E50" s="14">
        <v>2624.24</v>
      </c>
      <c r="F50" s="15">
        <v>4.4999999999999997E-3</v>
      </c>
      <c r="G50" s="15"/>
    </row>
    <row r="51" spans="1:7" x14ac:dyDescent="0.3">
      <c r="A51" s="12" t="s">
        <v>946</v>
      </c>
      <c r="B51" s="30" t="s">
        <v>947</v>
      </c>
      <c r="C51" s="30" t="s">
        <v>948</v>
      </c>
      <c r="D51" s="13">
        <v>3162000</v>
      </c>
      <c r="E51" s="14">
        <v>2570.71</v>
      </c>
      <c r="F51" s="15">
        <v>4.4000000000000003E-3</v>
      </c>
      <c r="G51" s="15"/>
    </row>
    <row r="52" spans="1:7" x14ac:dyDescent="0.3">
      <c r="A52" s="12" t="s">
        <v>949</v>
      </c>
      <c r="B52" s="30" t="s">
        <v>950</v>
      </c>
      <c r="C52" s="30" t="s">
        <v>948</v>
      </c>
      <c r="D52" s="13">
        <v>2371500</v>
      </c>
      <c r="E52" s="14">
        <v>2568.33</v>
      </c>
      <c r="F52" s="15">
        <v>4.4000000000000003E-3</v>
      </c>
      <c r="G52" s="15"/>
    </row>
    <row r="53" spans="1:7" x14ac:dyDescent="0.3">
      <c r="A53" s="12" t="s">
        <v>951</v>
      </c>
      <c r="B53" s="30" t="s">
        <v>952</v>
      </c>
      <c r="C53" s="30" t="s">
        <v>953</v>
      </c>
      <c r="D53" s="13">
        <v>1209800</v>
      </c>
      <c r="E53" s="14">
        <v>2558.12</v>
      </c>
      <c r="F53" s="15">
        <v>4.4000000000000003E-3</v>
      </c>
      <c r="G53" s="15"/>
    </row>
    <row r="54" spans="1:7" x14ac:dyDescent="0.3">
      <c r="A54" s="12" t="s">
        <v>954</v>
      </c>
      <c r="B54" s="30" t="s">
        <v>955</v>
      </c>
      <c r="C54" s="30" t="s">
        <v>846</v>
      </c>
      <c r="D54" s="13">
        <v>889200</v>
      </c>
      <c r="E54" s="14">
        <v>2476.42</v>
      </c>
      <c r="F54" s="15">
        <v>4.1999999999999997E-3</v>
      </c>
      <c r="G54" s="15"/>
    </row>
    <row r="55" spans="1:7" x14ac:dyDescent="0.3">
      <c r="A55" s="12" t="s">
        <v>956</v>
      </c>
      <c r="B55" s="30" t="s">
        <v>957</v>
      </c>
      <c r="C55" s="30" t="s">
        <v>852</v>
      </c>
      <c r="D55" s="13">
        <v>598000</v>
      </c>
      <c r="E55" s="14">
        <v>2447.02</v>
      </c>
      <c r="F55" s="15">
        <v>4.1999999999999997E-3</v>
      </c>
      <c r="G55" s="15"/>
    </row>
    <row r="56" spans="1:7" x14ac:dyDescent="0.3">
      <c r="A56" s="12" t="s">
        <v>958</v>
      </c>
      <c r="B56" s="30" t="s">
        <v>959</v>
      </c>
      <c r="C56" s="30" t="s">
        <v>861</v>
      </c>
      <c r="D56" s="13">
        <v>112875</v>
      </c>
      <c r="E56" s="14">
        <v>2405.31</v>
      </c>
      <c r="F56" s="15">
        <v>4.1000000000000003E-3</v>
      </c>
      <c r="G56" s="15"/>
    </row>
    <row r="57" spans="1:7" x14ac:dyDescent="0.3">
      <c r="A57" s="12" t="s">
        <v>960</v>
      </c>
      <c r="B57" s="30" t="s">
        <v>961</v>
      </c>
      <c r="C57" s="30" t="s">
        <v>948</v>
      </c>
      <c r="D57" s="13">
        <v>360450</v>
      </c>
      <c r="E57" s="14">
        <v>2403.84</v>
      </c>
      <c r="F57" s="15">
        <v>4.1000000000000003E-3</v>
      </c>
      <c r="G57" s="15"/>
    </row>
    <row r="58" spans="1:7" x14ac:dyDescent="0.3">
      <c r="A58" s="12" t="s">
        <v>962</v>
      </c>
      <c r="B58" s="30" t="s">
        <v>963</v>
      </c>
      <c r="C58" s="30" t="s">
        <v>964</v>
      </c>
      <c r="D58" s="13">
        <v>457200</v>
      </c>
      <c r="E58" s="14">
        <v>2403.04</v>
      </c>
      <c r="F58" s="15">
        <v>4.1000000000000003E-3</v>
      </c>
      <c r="G58" s="15"/>
    </row>
    <row r="59" spans="1:7" x14ac:dyDescent="0.3">
      <c r="A59" s="12" t="s">
        <v>965</v>
      </c>
      <c r="B59" s="30" t="s">
        <v>966</v>
      </c>
      <c r="C59" s="30" t="s">
        <v>884</v>
      </c>
      <c r="D59" s="13">
        <v>403500</v>
      </c>
      <c r="E59" s="14">
        <v>2348.98</v>
      </c>
      <c r="F59" s="15">
        <v>4.0000000000000001E-3</v>
      </c>
      <c r="G59" s="15"/>
    </row>
    <row r="60" spans="1:7" x14ac:dyDescent="0.3">
      <c r="A60" s="12" t="s">
        <v>967</v>
      </c>
      <c r="B60" s="30" t="s">
        <v>968</v>
      </c>
      <c r="C60" s="30" t="s">
        <v>861</v>
      </c>
      <c r="D60" s="13">
        <v>542000</v>
      </c>
      <c r="E60" s="14">
        <v>2241.44</v>
      </c>
      <c r="F60" s="15">
        <v>3.8E-3</v>
      </c>
      <c r="G60" s="15"/>
    </row>
    <row r="61" spans="1:7" x14ac:dyDescent="0.3">
      <c r="A61" s="12" t="s">
        <v>969</v>
      </c>
      <c r="B61" s="30" t="s">
        <v>970</v>
      </c>
      <c r="C61" s="30" t="s">
        <v>858</v>
      </c>
      <c r="D61" s="13">
        <v>581400</v>
      </c>
      <c r="E61" s="14">
        <v>2198.85</v>
      </c>
      <c r="F61" s="15">
        <v>3.8E-3</v>
      </c>
      <c r="G61" s="15"/>
    </row>
    <row r="62" spans="1:7" x14ac:dyDescent="0.3">
      <c r="A62" s="12" t="s">
        <v>971</v>
      </c>
      <c r="B62" s="30" t="s">
        <v>972</v>
      </c>
      <c r="C62" s="30" t="s">
        <v>973</v>
      </c>
      <c r="D62" s="13">
        <v>10960</v>
      </c>
      <c r="E62" s="14">
        <v>2183.87</v>
      </c>
      <c r="F62" s="15">
        <v>3.7000000000000002E-3</v>
      </c>
      <c r="G62" s="15"/>
    </row>
    <row r="63" spans="1:7" x14ac:dyDescent="0.3">
      <c r="A63" s="12" t="s">
        <v>974</v>
      </c>
      <c r="B63" s="30" t="s">
        <v>975</v>
      </c>
      <c r="C63" s="30" t="s">
        <v>895</v>
      </c>
      <c r="D63" s="13">
        <v>495575</v>
      </c>
      <c r="E63" s="14">
        <v>2175.5700000000002</v>
      </c>
      <c r="F63" s="15">
        <v>3.7000000000000002E-3</v>
      </c>
      <c r="G63" s="15"/>
    </row>
    <row r="64" spans="1:7" x14ac:dyDescent="0.3">
      <c r="A64" s="12" t="s">
        <v>976</v>
      </c>
      <c r="B64" s="30" t="s">
        <v>977</v>
      </c>
      <c r="C64" s="30" t="s">
        <v>978</v>
      </c>
      <c r="D64" s="13">
        <v>83625</v>
      </c>
      <c r="E64" s="14">
        <v>2126.92</v>
      </c>
      <c r="F64" s="15">
        <v>3.5999999999999999E-3</v>
      </c>
      <c r="G64" s="15"/>
    </row>
    <row r="65" spans="1:7" x14ac:dyDescent="0.3">
      <c r="A65" s="12" t="s">
        <v>979</v>
      </c>
      <c r="B65" s="30" t="s">
        <v>980</v>
      </c>
      <c r="C65" s="30" t="s">
        <v>978</v>
      </c>
      <c r="D65" s="13">
        <v>279500</v>
      </c>
      <c r="E65" s="14">
        <v>2097.5100000000002</v>
      </c>
      <c r="F65" s="15">
        <v>3.5999999999999999E-3</v>
      </c>
      <c r="G65" s="15"/>
    </row>
    <row r="66" spans="1:7" x14ac:dyDescent="0.3">
      <c r="A66" s="12" t="s">
        <v>981</v>
      </c>
      <c r="B66" s="30" t="s">
        <v>982</v>
      </c>
      <c r="C66" s="30" t="s">
        <v>917</v>
      </c>
      <c r="D66" s="13">
        <v>1282500</v>
      </c>
      <c r="E66" s="14">
        <v>2064.83</v>
      </c>
      <c r="F66" s="15">
        <v>3.5000000000000001E-3</v>
      </c>
      <c r="G66" s="15"/>
    </row>
    <row r="67" spans="1:7" x14ac:dyDescent="0.3">
      <c r="A67" s="12" t="s">
        <v>983</v>
      </c>
      <c r="B67" s="30" t="s">
        <v>984</v>
      </c>
      <c r="C67" s="30" t="s">
        <v>973</v>
      </c>
      <c r="D67" s="13">
        <v>54800</v>
      </c>
      <c r="E67" s="14">
        <v>2053.77</v>
      </c>
      <c r="F67" s="15">
        <v>3.5000000000000001E-3</v>
      </c>
      <c r="G67" s="15"/>
    </row>
    <row r="68" spans="1:7" x14ac:dyDescent="0.3">
      <c r="A68" s="12" t="s">
        <v>985</v>
      </c>
      <c r="B68" s="30" t="s">
        <v>986</v>
      </c>
      <c r="C68" s="30" t="s">
        <v>987</v>
      </c>
      <c r="D68" s="13">
        <v>488125</v>
      </c>
      <c r="E68" s="14">
        <v>2045.73</v>
      </c>
      <c r="F68" s="15">
        <v>3.5000000000000001E-3</v>
      </c>
      <c r="G68" s="15"/>
    </row>
    <row r="69" spans="1:7" x14ac:dyDescent="0.3">
      <c r="A69" s="12" t="s">
        <v>988</v>
      </c>
      <c r="B69" s="30" t="s">
        <v>989</v>
      </c>
      <c r="C69" s="30" t="s">
        <v>852</v>
      </c>
      <c r="D69" s="13">
        <v>1908000</v>
      </c>
      <c r="E69" s="14">
        <v>2018.66</v>
      </c>
      <c r="F69" s="15">
        <v>3.5000000000000001E-3</v>
      </c>
      <c r="G69" s="15"/>
    </row>
    <row r="70" spans="1:7" x14ac:dyDescent="0.3">
      <c r="A70" s="12" t="s">
        <v>990</v>
      </c>
      <c r="B70" s="30" t="s">
        <v>991</v>
      </c>
      <c r="C70" s="30" t="s">
        <v>846</v>
      </c>
      <c r="D70" s="13">
        <v>1720000</v>
      </c>
      <c r="E70" s="14">
        <v>2012.4</v>
      </c>
      <c r="F70" s="15">
        <v>3.3999999999999998E-3</v>
      </c>
      <c r="G70" s="15"/>
    </row>
    <row r="71" spans="1:7" x14ac:dyDescent="0.3">
      <c r="A71" s="12" t="s">
        <v>992</v>
      </c>
      <c r="B71" s="30" t="s">
        <v>993</v>
      </c>
      <c r="C71" s="30" t="s">
        <v>846</v>
      </c>
      <c r="D71" s="13">
        <v>304000</v>
      </c>
      <c r="E71" s="14">
        <v>1927.06</v>
      </c>
      <c r="F71" s="15">
        <v>3.3E-3</v>
      </c>
      <c r="G71" s="15"/>
    </row>
    <row r="72" spans="1:7" x14ac:dyDescent="0.3">
      <c r="A72" s="12" t="s">
        <v>994</v>
      </c>
      <c r="B72" s="30" t="s">
        <v>995</v>
      </c>
      <c r="C72" s="30" t="s">
        <v>909</v>
      </c>
      <c r="D72" s="13">
        <v>159500</v>
      </c>
      <c r="E72" s="14">
        <v>1917.59</v>
      </c>
      <c r="F72" s="15">
        <v>3.3E-3</v>
      </c>
      <c r="G72" s="15"/>
    </row>
    <row r="73" spans="1:7" x14ac:dyDescent="0.3">
      <c r="A73" s="12" t="s">
        <v>996</v>
      </c>
      <c r="B73" s="30" t="s">
        <v>997</v>
      </c>
      <c r="C73" s="30" t="s">
        <v>858</v>
      </c>
      <c r="D73" s="13">
        <v>52650</v>
      </c>
      <c r="E73" s="14">
        <v>1909.54</v>
      </c>
      <c r="F73" s="15">
        <v>3.3E-3</v>
      </c>
      <c r="G73" s="15"/>
    </row>
    <row r="74" spans="1:7" x14ac:dyDescent="0.3">
      <c r="A74" s="12" t="s">
        <v>998</v>
      </c>
      <c r="B74" s="30" t="s">
        <v>999</v>
      </c>
      <c r="C74" s="30" t="s">
        <v>1000</v>
      </c>
      <c r="D74" s="13">
        <v>51200</v>
      </c>
      <c r="E74" s="14">
        <v>1901.57</v>
      </c>
      <c r="F74" s="15">
        <v>3.3E-3</v>
      </c>
      <c r="G74" s="15"/>
    </row>
    <row r="75" spans="1:7" x14ac:dyDescent="0.3">
      <c r="A75" s="12" t="s">
        <v>1001</v>
      </c>
      <c r="B75" s="30" t="s">
        <v>1002</v>
      </c>
      <c r="C75" s="30" t="s">
        <v>858</v>
      </c>
      <c r="D75" s="13">
        <v>344000</v>
      </c>
      <c r="E75" s="14">
        <v>1876.18</v>
      </c>
      <c r="F75" s="15">
        <v>3.2000000000000002E-3</v>
      </c>
      <c r="G75" s="15"/>
    </row>
    <row r="76" spans="1:7" x14ac:dyDescent="0.3">
      <c r="A76" s="12" t="s">
        <v>1003</v>
      </c>
      <c r="B76" s="30" t="s">
        <v>1004</v>
      </c>
      <c r="C76" s="30" t="s">
        <v>1005</v>
      </c>
      <c r="D76" s="13">
        <v>132275</v>
      </c>
      <c r="E76" s="14">
        <v>1862.04</v>
      </c>
      <c r="F76" s="15">
        <v>3.2000000000000002E-3</v>
      </c>
      <c r="G76" s="15"/>
    </row>
    <row r="77" spans="1:7" x14ac:dyDescent="0.3">
      <c r="A77" s="12" t="s">
        <v>1006</v>
      </c>
      <c r="B77" s="30" t="s">
        <v>1007</v>
      </c>
      <c r="C77" s="30" t="s">
        <v>864</v>
      </c>
      <c r="D77" s="13">
        <v>118500</v>
      </c>
      <c r="E77" s="14">
        <v>1820.57</v>
      </c>
      <c r="F77" s="15">
        <v>3.0999999999999999E-3</v>
      </c>
      <c r="G77" s="15"/>
    </row>
    <row r="78" spans="1:7" x14ac:dyDescent="0.3">
      <c r="A78" s="12" t="s">
        <v>1008</v>
      </c>
      <c r="B78" s="30" t="s">
        <v>1009</v>
      </c>
      <c r="C78" s="30" t="s">
        <v>939</v>
      </c>
      <c r="D78" s="13">
        <v>251900</v>
      </c>
      <c r="E78" s="14">
        <v>1697.05</v>
      </c>
      <c r="F78" s="15">
        <v>2.8999999999999998E-3</v>
      </c>
      <c r="G78" s="15"/>
    </row>
    <row r="79" spans="1:7" x14ac:dyDescent="0.3">
      <c r="A79" s="12" t="s">
        <v>1010</v>
      </c>
      <c r="B79" s="30" t="s">
        <v>1011</v>
      </c>
      <c r="C79" s="30" t="s">
        <v>939</v>
      </c>
      <c r="D79" s="13">
        <v>403500</v>
      </c>
      <c r="E79" s="14">
        <v>1643.86</v>
      </c>
      <c r="F79" s="15">
        <v>2.8E-3</v>
      </c>
      <c r="G79" s="15"/>
    </row>
    <row r="80" spans="1:7" x14ac:dyDescent="0.3">
      <c r="A80" s="12" t="s">
        <v>1012</v>
      </c>
      <c r="B80" s="30" t="s">
        <v>1013</v>
      </c>
      <c r="C80" s="30" t="s">
        <v>978</v>
      </c>
      <c r="D80" s="13">
        <v>143000</v>
      </c>
      <c r="E80" s="14">
        <v>1615.26</v>
      </c>
      <c r="F80" s="15">
        <v>2.8E-3</v>
      </c>
      <c r="G80" s="15"/>
    </row>
    <row r="81" spans="1:7" x14ac:dyDescent="0.3">
      <c r="A81" s="12" t="s">
        <v>1014</v>
      </c>
      <c r="B81" s="30" t="s">
        <v>1015</v>
      </c>
      <c r="C81" s="30" t="s">
        <v>852</v>
      </c>
      <c r="D81" s="13">
        <v>1998976</v>
      </c>
      <c r="E81" s="14">
        <v>1585.19</v>
      </c>
      <c r="F81" s="15">
        <v>2.7000000000000001E-3</v>
      </c>
      <c r="G81" s="15"/>
    </row>
    <row r="82" spans="1:7" x14ac:dyDescent="0.3">
      <c r="A82" s="12" t="s">
        <v>1016</v>
      </c>
      <c r="B82" s="30" t="s">
        <v>1017</v>
      </c>
      <c r="C82" s="30" t="s">
        <v>855</v>
      </c>
      <c r="D82" s="13">
        <v>120400</v>
      </c>
      <c r="E82" s="14">
        <v>1575.67</v>
      </c>
      <c r="F82" s="15">
        <v>2.7000000000000001E-3</v>
      </c>
      <c r="G82" s="15"/>
    </row>
    <row r="83" spans="1:7" x14ac:dyDescent="0.3">
      <c r="A83" s="12" t="s">
        <v>1018</v>
      </c>
      <c r="B83" s="30" t="s">
        <v>1019</v>
      </c>
      <c r="C83" s="30" t="s">
        <v>890</v>
      </c>
      <c r="D83" s="13">
        <v>441000</v>
      </c>
      <c r="E83" s="14">
        <v>1544.6</v>
      </c>
      <c r="F83" s="15">
        <v>2.5999999999999999E-3</v>
      </c>
      <c r="G83" s="15"/>
    </row>
    <row r="84" spans="1:7" x14ac:dyDescent="0.3">
      <c r="A84" s="12" t="s">
        <v>1020</v>
      </c>
      <c r="B84" s="30" t="s">
        <v>1021</v>
      </c>
      <c r="C84" s="30" t="s">
        <v>846</v>
      </c>
      <c r="D84" s="13">
        <v>629100</v>
      </c>
      <c r="E84" s="14">
        <v>1516.76</v>
      </c>
      <c r="F84" s="15">
        <v>2.5999999999999999E-3</v>
      </c>
      <c r="G84" s="15"/>
    </row>
    <row r="85" spans="1:7" x14ac:dyDescent="0.3">
      <c r="A85" s="12" t="s">
        <v>1022</v>
      </c>
      <c r="B85" s="30" t="s">
        <v>1023</v>
      </c>
      <c r="C85" s="30" t="s">
        <v>978</v>
      </c>
      <c r="D85" s="13">
        <v>76250</v>
      </c>
      <c r="E85" s="14">
        <v>1509.03</v>
      </c>
      <c r="F85" s="15">
        <v>2.5999999999999999E-3</v>
      </c>
      <c r="G85" s="15"/>
    </row>
    <row r="86" spans="1:7" x14ac:dyDescent="0.3">
      <c r="A86" s="12" t="s">
        <v>1024</v>
      </c>
      <c r="B86" s="30" t="s">
        <v>1025</v>
      </c>
      <c r="C86" s="30" t="s">
        <v>1026</v>
      </c>
      <c r="D86" s="13">
        <v>1210500</v>
      </c>
      <c r="E86" s="14">
        <v>1487.7</v>
      </c>
      <c r="F86" s="15">
        <v>2.5000000000000001E-3</v>
      </c>
      <c r="G86" s="15"/>
    </row>
    <row r="87" spans="1:7" x14ac:dyDescent="0.3">
      <c r="A87" s="12" t="s">
        <v>1027</v>
      </c>
      <c r="B87" s="30" t="s">
        <v>1028</v>
      </c>
      <c r="C87" s="30" t="s">
        <v>849</v>
      </c>
      <c r="D87" s="13">
        <v>80993</v>
      </c>
      <c r="E87" s="14">
        <v>1482.17</v>
      </c>
      <c r="F87" s="15">
        <v>2.5000000000000001E-3</v>
      </c>
      <c r="G87" s="15"/>
    </row>
    <row r="88" spans="1:7" x14ac:dyDescent="0.3">
      <c r="A88" s="12" t="s">
        <v>1029</v>
      </c>
      <c r="B88" s="30" t="s">
        <v>1030</v>
      </c>
      <c r="C88" s="30" t="s">
        <v>939</v>
      </c>
      <c r="D88" s="13">
        <v>76175</v>
      </c>
      <c r="E88" s="14">
        <v>1478.75</v>
      </c>
      <c r="F88" s="15">
        <v>2.5000000000000001E-3</v>
      </c>
      <c r="G88" s="15"/>
    </row>
    <row r="89" spans="1:7" x14ac:dyDescent="0.3">
      <c r="A89" s="12" t="s">
        <v>1031</v>
      </c>
      <c r="B89" s="30" t="s">
        <v>1032</v>
      </c>
      <c r="C89" s="30" t="s">
        <v>1026</v>
      </c>
      <c r="D89" s="13">
        <v>277000</v>
      </c>
      <c r="E89" s="14">
        <v>1410.35</v>
      </c>
      <c r="F89" s="15">
        <v>2.3999999999999998E-3</v>
      </c>
      <c r="G89" s="15"/>
    </row>
    <row r="90" spans="1:7" x14ac:dyDescent="0.3">
      <c r="A90" s="12" t="s">
        <v>1033</v>
      </c>
      <c r="B90" s="30" t="s">
        <v>1034</v>
      </c>
      <c r="C90" s="30" t="s">
        <v>846</v>
      </c>
      <c r="D90" s="13">
        <v>1064700</v>
      </c>
      <c r="E90" s="14">
        <v>1393.16</v>
      </c>
      <c r="F90" s="15">
        <v>2.3999999999999998E-3</v>
      </c>
      <c r="G90" s="15"/>
    </row>
    <row r="91" spans="1:7" x14ac:dyDescent="0.3">
      <c r="A91" s="12" t="s">
        <v>1035</v>
      </c>
      <c r="B91" s="30" t="s">
        <v>1036</v>
      </c>
      <c r="C91" s="30" t="s">
        <v>917</v>
      </c>
      <c r="D91" s="13">
        <v>66000</v>
      </c>
      <c r="E91" s="14">
        <v>1369.43</v>
      </c>
      <c r="F91" s="15">
        <v>2.3E-3</v>
      </c>
      <c r="G91" s="15"/>
    </row>
    <row r="92" spans="1:7" x14ac:dyDescent="0.3">
      <c r="A92" s="12" t="s">
        <v>1037</v>
      </c>
      <c r="B92" s="30" t="s">
        <v>1038</v>
      </c>
      <c r="C92" s="30" t="s">
        <v>858</v>
      </c>
      <c r="D92" s="13">
        <v>234900</v>
      </c>
      <c r="E92" s="14">
        <v>1360.19</v>
      </c>
      <c r="F92" s="15">
        <v>2.3E-3</v>
      </c>
      <c r="G92" s="15"/>
    </row>
    <row r="93" spans="1:7" x14ac:dyDescent="0.3">
      <c r="A93" s="12" t="s">
        <v>1039</v>
      </c>
      <c r="B93" s="30" t="s">
        <v>1040</v>
      </c>
      <c r="C93" s="30" t="s">
        <v>904</v>
      </c>
      <c r="D93" s="13">
        <v>104975</v>
      </c>
      <c r="E93" s="14">
        <v>1352.39</v>
      </c>
      <c r="F93" s="15">
        <v>2.3E-3</v>
      </c>
      <c r="G93" s="15"/>
    </row>
    <row r="94" spans="1:7" x14ac:dyDescent="0.3">
      <c r="A94" s="12" t="s">
        <v>1041</v>
      </c>
      <c r="B94" s="30" t="s">
        <v>1042</v>
      </c>
      <c r="C94" s="30" t="s">
        <v>890</v>
      </c>
      <c r="D94" s="13">
        <v>126000</v>
      </c>
      <c r="E94" s="14">
        <v>1326.91</v>
      </c>
      <c r="F94" s="15">
        <v>2.3E-3</v>
      </c>
      <c r="G94" s="15"/>
    </row>
    <row r="95" spans="1:7" x14ac:dyDescent="0.3">
      <c r="A95" s="12" t="s">
        <v>1043</v>
      </c>
      <c r="B95" s="30" t="s">
        <v>1044</v>
      </c>
      <c r="C95" s="30" t="s">
        <v>1045</v>
      </c>
      <c r="D95" s="13">
        <v>47100</v>
      </c>
      <c r="E95" s="14">
        <v>1252.79</v>
      </c>
      <c r="F95" s="15">
        <v>2.0999999999999999E-3</v>
      </c>
      <c r="G95" s="15"/>
    </row>
    <row r="96" spans="1:7" x14ac:dyDescent="0.3">
      <c r="A96" s="12" t="s">
        <v>1046</v>
      </c>
      <c r="B96" s="30" t="s">
        <v>1047</v>
      </c>
      <c r="C96" s="30" t="s">
        <v>1045</v>
      </c>
      <c r="D96" s="13">
        <v>380800</v>
      </c>
      <c r="E96" s="14">
        <v>1220.46</v>
      </c>
      <c r="F96" s="15">
        <v>2.0999999999999999E-3</v>
      </c>
      <c r="G96" s="15"/>
    </row>
    <row r="97" spans="1:7" x14ac:dyDescent="0.3">
      <c r="A97" s="12" t="s">
        <v>1048</v>
      </c>
      <c r="B97" s="30" t="s">
        <v>1049</v>
      </c>
      <c r="C97" s="30" t="s">
        <v>1050</v>
      </c>
      <c r="D97" s="13">
        <v>83700</v>
      </c>
      <c r="E97" s="14">
        <v>1199.6300000000001</v>
      </c>
      <c r="F97" s="15">
        <v>2.0999999999999999E-3</v>
      </c>
      <c r="G97" s="15"/>
    </row>
    <row r="98" spans="1:7" x14ac:dyDescent="0.3">
      <c r="A98" s="12" t="s">
        <v>1051</v>
      </c>
      <c r="B98" s="30" t="s">
        <v>1052</v>
      </c>
      <c r="C98" s="30" t="s">
        <v>1053</v>
      </c>
      <c r="D98" s="13">
        <v>83375</v>
      </c>
      <c r="E98" s="14">
        <v>1173.29</v>
      </c>
      <c r="F98" s="15">
        <v>2E-3</v>
      </c>
      <c r="G98" s="15"/>
    </row>
    <row r="99" spans="1:7" x14ac:dyDescent="0.3">
      <c r="A99" s="12" t="s">
        <v>1054</v>
      </c>
      <c r="B99" s="30" t="s">
        <v>1055</v>
      </c>
      <c r="C99" s="30" t="s">
        <v>978</v>
      </c>
      <c r="D99" s="13">
        <v>556500</v>
      </c>
      <c r="E99" s="14">
        <v>1113</v>
      </c>
      <c r="F99" s="15">
        <v>1.9E-3</v>
      </c>
      <c r="G99" s="15"/>
    </row>
    <row r="100" spans="1:7" x14ac:dyDescent="0.3">
      <c r="A100" s="12" t="s">
        <v>1056</v>
      </c>
      <c r="B100" s="30" t="s">
        <v>1057</v>
      </c>
      <c r="C100" s="30" t="s">
        <v>855</v>
      </c>
      <c r="D100" s="13">
        <v>37500</v>
      </c>
      <c r="E100" s="14">
        <v>1064.1400000000001</v>
      </c>
      <c r="F100" s="15">
        <v>1.8E-3</v>
      </c>
      <c r="G100" s="15"/>
    </row>
    <row r="101" spans="1:7" x14ac:dyDescent="0.3">
      <c r="A101" s="12" t="s">
        <v>1058</v>
      </c>
      <c r="B101" s="30" t="s">
        <v>1059</v>
      </c>
      <c r="C101" s="30" t="s">
        <v>861</v>
      </c>
      <c r="D101" s="13">
        <v>29850</v>
      </c>
      <c r="E101" s="14">
        <v>1050.1099999999999</v>
      </c>
      <c r="F101" s="15">
        <v>1.8E-3</v>
      </c>
      <c r="G101" s="15"/>
    </row>
    <row r="102" spans="1:7" x14ac:dyDescent="0.3">
      <c r="A102" s="12" t="s">
        <v>1060</v>
      </c>
      <c r="B102" s="30" t="s">
        <v>1061</v>
      </c>
      <c r="C102" s="30" t="s">
        <v>1005</v>
      </c>
      <c r="D102" s="13">
        <v>102200</v>
      </c>
      <c r="E102" s="14">
        <v>1029</v>
      </c>
      <c r="F102" s="15">
        <v>1.8E-3</v>
      </c>
      <c r="G102" s="15"/>
    </row>
    <row r="103" spans="1:7" x14ac:dyDescent="0.3">
      <c r="A103" s="12" t="s">
        <v>1062</v>
      </c>
      <c r="B103" s="30" t="s">
        <v>1063</v>
      </c>
      <c r="C103" s="30" t="s">
        <v>978</v>
      </c>
      <c r="D103" s="13">
        <v>122400</v>
      </c>
      <c r="E103" s="14">
        <v>1016.78</v>
      </c>
      <c r="F103" s="15">
        <v>1.6999999999999999E-3</v>
      </c>
      <c r="G103" s="15"/>
    </row>
    <row r="104" spans="1:7" x14ac:dyDescent="0.3">
      <c r="A104" s="12" t="s">
        <v>1064</v>
      </c>
      <c r="B104" s="30" t="s">
        <v>1065</v>
      </c>
      <c r="C104" s="30" t="s">
        <v>861</v>
      </c>
      <c r="D104" s="13">
        <v>306800</v>
      </c>
      <c r="E104" s="14">
        <v>985.9</v>
      </c>
      <c r="F104" s="15">
        <v>1.6999999999999999E-3</v>
      </c>
      <c r="G104" s="15"/>
    </row>
    <row r="105" spans="1:7" x14ac:dyDescent="0.3">
      <c r="A105" s="12" t="s">
        <v>1066</v>
      </c>
      <c r="B105" s="30" t="s">
        <v>1067</v>
      </c>
      <c r="C105" s="30" t="s">
        <v>884</v>
      </c>
      <c r="D105" s="13">
        <v>598500</v>
      </c>
      <c r="E105" s="14">
        <v>981.54</v>
      </c>
      <c r="F105" s="15">
        <v>1.6999999999999999E-3</v>
      </c>
      <c r="G105" s="15"/>
    </row>
    <row r="106" spans="1:7" x14ac:dyDescent="0.3">
      <c r="A106" s="12" t="s">
        <v>1068</v>
      </c>
      <c r="B106" s="30" t="s">
        <v>1069</v>
      </c>
      <c r="C106" s="30" t="s">
        <v>855</v>
      </c>
      <c r="D106" s="13">
        <v>89600</v>
      </c>
      <c r="E106" s="14">
        <v>883.1</v>
      </c>
      <c r="F106" s="15">
        <v>1.5E-3</v>
      </c>
      <c r="G106" s="15"/>
    </row>
    <row r="107" spans="1:7" x14ac:dyDescent="0.3">
      <c r="A107" s="12" t="s">
        <v>1070</v>
      </c>
      <c r="B107" s="30" t="s">
        <v>1071</v>
      </c>
      <c r="C107" s="30" t="s">
        <v>1026</v>
      </c>
      <c r="D107" s="13">
        <v>547200</v>
      </c>
      <c r="E107" s="14">
        <v>878.53</v>
      </c>
      <c r="F107" s="15">
        <v>1.5E-3</v>
      </c>
      <c r="G107" s="15"/>
    </row>
    <row r="108" spans="1:7" x14ac:dyDescent="0.3">
      <c r="A108" s="12" t="s">
        <v>1072</v>
      </c>
      <c r="B108" s="30" t="s">
        <v>1073</v>
      </c>
      <c r="C108" s="30" t="s">
        <v>852</v>
      </c>
      <c r="D108" s="13">
        <v>800000</v>
      </c>
      <c r="E108" s="14">
        <v>870</v>
      </c>
      <c r="F108" s="15">
        <v>1.5E-3</v>
      </c>
      <c r="G108" s="15"/>
    </row>
    <row r="109" spans="1:7" x14ac:dyDescent="0.3">
      <c r="A109" s="12" t="s">
        <v>1074</v>
      </c>
      <c r="B109" s="30" t="s">
        <v>1075</v>
      </c>
      <c r="C109" s="30" t="s">
        <v>864</v>
      </c>
      <c r="D109" s="13">
        <v>377000</v>
      </c>
      <c r="E109" s="14">
        <v>861.26</v>
      </c>
      <c r="F109" s="15">
        <v>1.5E-3</v>
      </c>
      <c r="G109" s="15"/>
    </row>
    <row r="110" spans="1:7" x14ac:dyDescent="0.3">
      <c r="A110" s="12" t="s">
        <v>1076</v>
      </c>
      <c r="B110" s="30" t="s">
        <v>1077</v>
      </c>
      <c r="C110" s="30" t="s">
        <v>864</v>
      </c>
      <c r="D110" s="13">
        <v>31500</v>
      </c>
      <c r="E110" s="14">
        <v>855.71</v>
      </c>
      <c r="F110" s="15">
        <v>1.5E-3</v>
      </c>
      <c r="G110" s="15"/>
    </row>
    <row r="111" spans="1:7" x14ac:dyDescent="0.3">
      <c r="A111" s="12" t="s">
        <v>1078</v>
      </c>
      <c r="B111" s="30" t="s">
        <v>1079</v>
      </c>
      <c r="C111" s="30" t="s">
        <v>858</v>
      </c>
      <c r="D111" s="13">
        <v>248400</v>
      </c>
      <c r="E111" s="14">
        <v>769.79</v>
      </c>
      <c r="F111" s="15">
        <v>1.2999999999999999E-3</v>
      </c>
      <c r="G111" s="15"/>
    </row>
    <row r="112" spans="1:7" x14ac:dyDescent="0.3">
      <c r="A112" s="12" t="s">
        <v>1080</v>
      </c>
      <c r="B112" s="30" t="s">
        <v>1081</v>
      </c>
      <c r="C112" s="30" t="s">
        <v>1053</v>
      </c>
      <c r="D112" s="13">
        <v>17250</v>
      </c>
      <c r="E112" s="14">
        <v>760.73</v>
      </c>
      <c r="F112" s="15">
        <v>1.2999999999999999E-3</v>
      </c>
      <c r="G112" s="15"/>
    </row>
    <row r="113" spans="1:7" x14ac:dyDescent="0.3">
      <c r="A113" s="12" t="s">
        <v>1082</v>
      </c>
      <c r="B113" s="30" t="s">
        <v>1083</v>
      </c>
      <c r="C113" s="30" t="s">
        <v>904</v>
      </c>
      <c r="D113" s="13">
        <v>91650</v>
      </c>
      <c r="E113" s="14">
        <v>755.47</v>
      </c>
      <c r="F113" s="15">
        <v>1.2999999999999999E-3</v>
      </c>
      <c r="G113" s="15"/>
    </row>
    <row r="114" spans="1:7" x14ac:dyDescent="0.3">
      <c r="A114" s="12" t="s">
        <v>1084</v>
      </c>
      <c r="B114" s="30" t="s">
        <v>1085</v>
      </c>
      <c r="C114" s="30" t="s">
        <v>846</v>
      </c>
      <c r="D114" s="13">
        <v>138000</v>
      </c>
      <c r="E114" s="14">
        <v>733.13</v>
      </c>
      <c r="F114" s="15">
        <v>1.2999999999999999E-3</v>
      </c>
      <c r="G114" s="15"/>
    </row>
    <row r="115" spans="1:7" x14ac:dyDescent="0.3">
      <c r="A115" s="12" t="s">
        <v>1086</v>
      </c>
      <c r="B115" s="30" t="s">
        <v>1087</v>
      </c>
      <c r="C115" s="30" t="s">
        <v>1088</v>
      </c>
      <c r="D115" s="13">
        <v>204800</v>
      </c>
      <c r="E115" s="14">
        <v>717.82</v>
      </c>
      <c r="F115" s="15">
        <v>1.1999999999999999E-3</v>
      </c>
      <c r="G115" s="15"/>
    </row>
    <row r="116" spans="1:7" x14ac:dyDescent="0.3">
      <c r="A116" s="12" t="s">
        <v>1089</v>
      </c>
      <c r="B116" s="30" t="s">
        <v>1090</v>
      </c>
      <c r="C116" s="30" t="s">
        <v>953</v>
      </c>
      <c r="D116" s="13">
        <v>116250</v>
      </c>
      <c r="E116" s="14">
        <v>716.45</v>
      </c>
      <c r="F116" s="15">
        <v>1.1999999999999999E-3</v>
      </c>
      <c r="G116" s="15"/>
    </row>
    <row r="117" spans="1:7" x14ac:dyDescent="0.3">
      <c r="A117" s="12" t="s">
        <v>1091</v>
      </c>
      <c r="B117" s="30" t="s">
        <v>1092</v>
      </c>
      <c r="C117" s="30" t="s">
        <v>837</v>
      </c>
      <c r="D117" s="13">
        <v>1980000</v>
      </c>
      <c r="E117" s="14">
        <v>711.81</v>
      </c>
      <c r="F117" s="15">
        <v>1.1999999999999999E-3</v>
      </c>
      <c r="G117" s="15"/>
    </row>
    <row r="118" spans="1:7" x14ac:dyDescent="0.3">
      <c r="A118" s="12" t="s">
        <v>1093</v>
      </c>
      <c r="B118" s="30" t="s">
        <v>1094</v>
      </c>
      <c r="C118" s="30" t="s">
        <v>1026</v>
      </c>
      <c r="D118" s="13">
        <v>4050</v>
      </c>
      <c r="E118" s="14">
        <v>710.37</v>
      </c>
      <c r="F118" s="15">
        <v>1.1999999999999999E-3</v>
      </c>
      <c r="G118" s="15"/>
    </row>
    <row r="119" spans="1:7" x14ac:dyDescent="0.3">
      <c r="A119" s="12" t="s">
        <v>1095</v>
      </c>
      <c r="B119" s="30" t="s">
        <v>1096</v>
      </c>
      <c r="C119" s="30" t="s">
        <v>1053</v>
      </c>
      <c r="D119" s="13">
        <v>228800</v>
      </c>
      <c r="E119" s="14">
        <v>700.01</v>
      </c>
      <c r="F119" s="15">
        <v>1.1999999999999999E-3</v>
      </c>
      <c r="G119" s="15"/>
    </row>
    <row r="120" spans="1:7" x14ac:dyDescent="0.3">
      <c r="A120" s="12" t="s">
        <v>1097</v>
      </c>
      <c r="B120" s="30" t="s">
        <v>1098</v>
      </c>
      <c r="C120" s="30" t="s">
        <v>1099</v>
      </c>
      <c r="D120" s="13">
        <v>1165500</v>
      </c>
      <c r="E120" s="14">
        <v>685.31</v>
      </c>
      <c r="F120" s="15">
        <v>1.1999999999999999E-3</v>
      </c>
      <c r="G120" s="15"/>
    </row>
    <row r="121" spans="1:7" x14ac:dyDescent="0.3">
      <c r="A121" s="12" t="s">
        <v>1100</v>
      </c>
      <c r="B121" s="30" t="s">
        <v>1101</v>
      </c>
      <c r="C121" s="30" t="s">
        <v>1102</v>
      </c>
      <c r="D121" s="13">
        <v>1305</v>
      </c>
      <c r="E121" s="14">
        <v>666.11</v>
      </c>
      <c r="F121" s="15">
        <v>1.1000000000000001E-3</v>
      </c>
      <c r="G121" s="15"/>
    </row>
    <row r="122" spans="1:7" x14ac:dyDescent="0.3">
      <c r="A122" s="12" t="s">
        <v>1103</v>
      </c>
      <c r="B122" s="30" t="s">
        <v>1104</v>
      </c>
      <c r="C122" s="30" t="s">
        <v>1088</v>
      </c>
      <c r="D122" s="13">
        <v>81000</v>
      </c>
      <c r="E122" s="14">
        <v>655.82</v>
      </c>
      <c r="F122" s="15">
        <v>1.1000000000000001E-3</v>
      </c>
      <c r="G122" s="15"/>
    </row>
    <row r="123" spans="1:7" x14ac:dyDescent="0.3">
      <c r="A123" s="12" t="s">
        <v>1105</v>
      </c>
      <c r="B123" s="30" t="s">
        <v>1106</v>
      </c>
      <c r="C123" s="30" t="s">
        <v>864</v>
      </c>
      <c r="D123" s="13">
        <v>85850</v>
      </c>
      <c r="E123" s="14">
        <v>649.88</v>
      </c>
      <c r="F123" s="15">
        <v>1.1000000000000001E-3</v>
      </c>
      <c r="G123" s="15"/>
    </row>
    <row r="124" spans="1:7" x14ac:dyDescent="0.3">
      <c r="A124" s="12" t="s">
        <v>1107</v>
      </c>
      <c r="B124" s="30" t="s">
        <v>1108</v>
      </c>
      <c r="C124" s="30" t="s">
        <v>953</v>
      </c>
      <c r="D124" s="13">
        <v>225232</v>
      </c>
      <c r="E124" s="14">
        <v>642.91999999999996</v>
      </c>
      <c r="F124" s="15">
        <v>1.1000000000000001E-3</v>
      </c>
      <c r="G124" s="15"/>
    </row>
    <row r="125" spans="1:7" x14ac:dyDescent="0.3">
      <c r="A125" s="12" t="s">
        <v>1109</v>
      </c>
      <c r="B125" s="30" t="s">
        <v>1110</v>
      </c>
      <c r="C125" s="30" t="s">
        <v>904</v>
      </c>
      <c r="D125" s="13">
        <v>48000</v>
      </c>
      <c r="E125" s="14">
        <v>637.97</v>
      </c>
      <c r="F125" s="15">
        <v>1.1000000000000001E-3</v>
      </c>
      <c r="G125" s="15"/>
    </row>
    <row r="126" spans="1:7" x14ac:dyDescent="0.3">
      <c r="A126" s="12" t="s">
        <v>1111</v>
      </c>
      <c r="B126" s="30" t="s">
        <v>1112</v>
      </c>
      <c r="C126" s="30" t="s">
        <v>843</v>
      </c>
      <c r="D126" s="13">
        <v>253800</v>
      </c>
      <c r="E126" s="14">
        <v>618.13</v>
      </c>
      <c r="F126" s="15">
        <v>1.1000000000000001E-3</v>
      </c>
      <c r="G126" s="15"/>
    </row>
    <row r="127" spans="1:7" x14ac:dyDescent="0.3">
      <c r="A127" s="12" t="s">
        <v>1113</v>
      </c>
      <c r="B127" s="30" t="s">
        <v>1114</v>
      </c>
      <c r="C127" s="30" t="s">
        <v>939</v>
      </c>
      <c r="D127" s="13">
        <v>61500</v>
      </c>
      <c r="E127" s="14">
        <v>615.74</v>
      </c>
      <c r="F127" s="15">
        <v>1.1000000000000001E-3</v>
      </c>
      <c r="G127" s="15"/>
    </row>
    <row r="128" spans="1:7" x14ac:dyDescent="0.3">
      <c r="A128" s="12" t="s">
        <v>1115</v>
      </c>
      <c r="B128" s="30" t="s">
        <v>1116</v>
      </c>
      <c r="C128" s="30" t="s">
        <v>864</v>
      </c>
      <c r="D128" s="13">
        <v>9100</v>
      </c>
      <c r="E128" s="14">
        <v>607.67999999999995</v>
      </c>
      <c r="F128" s="15">
        <v>1E-3</v>
      </c>
      <c r="G128" s="15"/>
    </row>
    <row r="129" spans="1:7" x14ac:dyDescent="0.3">
      <c r="A129" s="12" t="s">
        <v>1117</v>
      </c>
      <c r="B129" s="30" t="s">
        <v>1118</v>
      </c>
      <c r="C129" s="30" t="s">
        <v>909</v>
      </c>
      <c r="D129" s="13">
        <v>271600</v>
      </c>
      <c r="E129" s="14">
        <v>542.66</v>
      </c>
      <c r="F129" s="15">
        <v>8.9999999999999998E-4</v>
      </c>
      <c r="G129" s="15"/>
    </row>
    <row r="130" spans="1:7" x14ac:dyDescent="0.3">
      <c r="A130" s="12" t="s">
        <v>1119</v>
      </c>
      <c r="B130" s="30" t="s">
        <v>1120</v>
      </c>
      <c r="C130" s="30" t="s">
        <v>909</v>
      </c>
      <c r="D130" s="13">
        <v>74100</v>
      </c>
      <c r="E130" s="14">
        <v>538.41</v>
      </c>
      <c r="F130" s="15">
        <v>8.9999999999999998E-4</v>
      </c>
      <c r="G130" s="15"/>
    </row>
    <row r="131" spans="1:7" x14ac:dyDescent="0.3">
      <c r="A131" s="12" t="s">
        <v>1121</v>
      </c>
      <c r="B131" s="30" t="s">
        <v>1122</v>
      </c>
      <c r="C131" s="30" t="s">
        <v>948</v>
      </c>
      <c r="D131" s="13">
        <v>122500</v>
      </c>
      <c r="E131" s="14">
        <v>530.85</v>
      </c>
      <c r="F131" s="15">
        <v>8.9999999999999998E-4</v>
      </c>
      <c r="G131" s="15"/>
    </row>
    <row r="132" spans="1:7" x14ac:dyDescent="0.3">
      <c r="A132" s="12" t="s">
        <v>1123</v>
      </c>
      <c r="B132" s="30" t="s">
        <v>1124</v>
      </c>
      <c r="C132" s="30" t="s">
        <v>861</v>
      </c>
      <c r="D132" s="13">
        <v>10950</v>
      </c>
      <c r="E132" s="14">
        <v>508.27</v>
      </c>
      <c r="F132" s="15">
        <v>8.9999999999999998E-4</v>
      </c>
      <c r="G132" s="15"/>
    </row>
    <row r="133" spans="1:7" x14ac:dyDescent="0.3">
      <c r="A133" s="12" t="s">
        <v>1125</v>
      </c>
      <c r="B133" s="30" t="s">
        <v>1126</v>
      </c>
      <c r="C133" s="30" t="s">
        <v>855</v>
      </c>
      <c r="D133" s="13">
        <v>15050</v>
      </c>
      <c r="E133" s="14">
        <v>505.49</v>
      </c>
      <c r="F133" s="15">
        <v>8.9999999999999998E-4</v>
      </c>
      <c r="G133" s="15"/>
    </row>
    <row r="134" spans="1:7" x14ac:dyDescent="0.3">
      <c r="A134" s="12" t="s">
        <v>1127</v>
      </c>
      <c r="B134" s="30" t="s">
        <v>1128</v>
      </c>
      <c r="C134" s="30" t="s">
        <v>858</v>
      </c>
      <c r="D134" s="13">
        <v>72250</v>
      </c>
      <c r="E134" s="14">
        <v>483.42</v>
      </c>
      <c r="F134" s="15">
        <v>8.0000000000000004E-4</v>
      </c>
      <c r="G134" s="15"/>
    </row>
    <row r="135" spans="1:7" x14ac:dyDescent="0.3">
      <c r="A135" s="12" t="s">
        <v>1129</v>
      </c>
      <c r="B135" s="30" t="s">
        <v>1130</v>
      </c>
      <c r="C135" s="30" t="s">
        <v>1050</v>
      </c>
      <c r="D135" s="13">
        <v>10875</v>
      </c>
      <c r="E135" s="14">
        <v>470.12</v>
      </c>
      <c r="F135" s="15">
        <v>8.0000000000000004E-4</v>
      </c>
      <c r="G135" s="15"/>
    </row>
    <row r="136" spans="1:7" x14ac:dyDescent="0.3">
      <c r="A136" s="12" t="s">
        <v>1131</v>
      </c>
      <c r="B136" s="30" t="s">
        <v>1132</v>
      </c>
      <c r="C136" s="30" t="s">
        <v>852</v>
      </c>
      <c r="D136" s="13">
        <v>340000</v>
      </c>
      <c r="E136" s="14">
        <v>464.78</v>
      </c>
      <c r="F136" s="15">
        <v>8.0000000000000004E-4</v>
      </c>
      <c r="G136" s="15"/>
    </row>
    <row r="137" spans="1:7" x14ac:dyDescent="0.3">
      <c r="A137" s="12" t="s">
        <v>1133</v>
      </c>
      <c r="B137" s="30" t="s">
        <v>1134</v>
      </c>
      <c r="C137" s="30" t="s">
        <v>978</v>
      </c>
      <c r="D137" s="13">
        <v>4875</v>
      </c>
      <c r="E137" s="14">
        <v>446.67</v>
      </c>
      <c r="F137" s="15">
        <v>8.0000000000000004E-4</v>
      </c>
      <c r="G137" s="15"/>
    </row>
    <row r="138" spans="1:7" x14ac:dyDescent="0.3">
      <c r="A138" s="12" t="s">
        <v>1135</v>
      </c>
      <c r="B138" s="30" t="s">
        <v>1136</v>
      </c>
      <c r="C138" s="30" t="s">
        <v>904</v>
      </c>
      <c r="D138" s="13">
        <v>372600</v>
      </c>
      <c r="E138" s="14">
        <v>425.7</v>
      </c>
      <c r="F138" s="15">
        <v>6.9999999999999999E-4</v>
      </c>
      <c r="G138" s="15"/>
    </row>
    <row r="139" spans="1:7" x14ac:dyDescent="0.3">
      <c r="A139" s="12" t="s">
        <v>1137</v>
      </c>
      <c r="B139" s="30" t="s">
        <v>1138</v>
      </c>
      <c r="C139" s="30" t="s">
        <v>858</v>
      </c>
      <c r="D139" s="13">
        <v>113850</v>
      </c>
      <c r="E139" s="14">
        <v>422.55</v>
      </c>
      <c r="F139" s="15">
        <v>6.9999999999999999E-4</v>
      </c>
      <c r="G139" s="15"/>
    </row>
    <row r="140" spans="1:7" x14ac:dyDescent="0.3">
      <c r="A140" s="12" t="s">
        <v>1139</v>
      </c>
      <c r="B140" s="30" t="s">
        <v>1140</v>
      </c>
      <c r="C140" s="30" t="s">
        <v>861</v>
      </c>
      <c r="D140" s="13">
        <v>26700</v>
      </c>
      <c r="E140" s="14">
        <v>398.62</v>
      </c>
      <c r="F140" s="15">
        <v>6.9999999999999999E-4</v>
      </c>
      <c r="G140" s="15"/>
    </row>
    <row r="141" spans="1:7" x14ac:dyDescent="0.3">
      <c r="A141" s="12" t="s">
        <v>1141</v>
      </c>
      <c r="B141" s="30" t="s">
        <v>1142</v>
      </c>
      <c r="C141" s="30" t="s">
        <v>1000</v>
      </c>
      <c r="D141" s="13">
        <v>369200</v>
      </c>
      <c r="E141" s="14">
        <v>396.71</v>
      </c>
      <c r="F141" s="15">
        <v>6.9999999999999999E-4</v>
      </c>
      <c r="G141" s="15"/>
    </row>
    <row r="142" spans="1:7" x14ac:dyDescent="0.3">
      <c r="A142" s="12" t="s">
        <v>1143</v>
      </c>
      <c r="B142" s="30" t="s">
        <v>1144</v>
      </c>
      <c r="C142" s="30" t="s">
        <v>852</v>
      </c>
      <c r="D142" s="13">
        <v>28200</v>
      </c>
      <c r="E142" s="14">
        <v>382.01</v>
      </c>
      <c r="F142" s="15">
        <v>6.9999999999999999E-4</v>
      </c>
      <c r="G142" s="15"/>
    </row>
    <row r="143" spans="1:7" x14ac:dyDescent="0.3">
      <c r="A143" s="12" t="s">
        <v>1145</v>
      </c>
      <c r="B143" s="30" t="s">
        <v>1146</v>
      </c>
      <c r="C143" s="30" t="s">
        <v>964</v>
      </c>
      <c r="D143" s="13">
        <v>65000</v>
      </c>
      <c r="E143" s="14">
        <v>379.34</v>
      </c>
      <c r="F143" s="15">
        <v>5.9999999999999995E-4</v>
      </c>
      <c r="G143" s="15"/>
    </row>
    <row r="144" spans="1:7" x14ac:dyDescent="0.3">
      <c r="A144" s="12" t="s">
        <v>1147</v>
      </c>
      <c r="B144" s="30" t="s">
        <v>1148</v>
      </c>
      <c r="C144" s="30" t="s">
        <v>925</v>
      </c>
      <c r="D144" s="13">
        <v>51000</v>
      </c>
      <c r="E144" s="14">
        <v>377.83</v>
      </c>
      <c r="F144" s="15">
        <v>5.9999999999999995E-4</v>
      </c>
      <c r="G144" s="15"/>
    </row>
    <row r="145" spans="1:7" x14ac:dyDescent="0.3">
      <c r="A145" s="12" t="s">
        <v>1149</v>
      </c>
      <c r="B145" s="30" t="s">
        <v>1150</v>
      </c>
      <c r="C145" s="30" t="s">
        <v>1026</v>
      </c>
      <c r="D145" s="13">
        <v>18000</v>
      </c>
      <c r="E145" s="14">
        <v>368.29</v>
      </c>
      <c r="F145" s="15">
        <v>5.9999999999999995E-4</v>
      </c>
      <c r="G145" s="15"/>
    </row>
    <row r="146" spans="1:7" x14ac:dyDescent="0.3">
      <c r="A146" s="12" t="s">
        <v>1151</v>
      </c>
      <c r="B146" s="30" t="s">
        <v>1152</v>
      </c>
      <c r="C146" s="30" t="s">
        <v>1153</v>
      </c>
      <c r="D146" s="13">
        <v>151200</v>
      </c>
      <c r="E146" s="14">
        <v>355.02</v>
      </c>
      <c r="F146" s="15">
        <v>5.9999999999999995E-4</v>
      </c>
      <c r="G146" s="15"/>
    </row>
    <row r="147" spans="1:7" x14ac:dyDescent="0.3">
      <c r="A147" s="12" t="s">
        <v>1154</v>
      </c>
      <c r="B147" s="30" t="s">
        <v>1155</v>
      </c>
      <c r="C147" s="30" t="s">
        <v>895</v>
      </c>
      <c r="D147" s="13">
        <v>292400</v>
      </c>
      <c r="E147" s="14">
        <v>347.23</v>
      </c>
      <c r="F147" s="15">
        <v>5.9999999999999995E-4</v>
      </c>
      <c r="G147" s="15"/>
    </row>
    <row r="148" spans="1:7" x14ac:dyDescent="0.3">
      <c r="A148" s="12" t="s">
        <v>1156</v>
      </c>
      <c r="B148" s="30" t="s">
        <v>1157</v>
      </c>
      <c r="C148" s="30" t="s">
        <v>978</v>
      </c>
      <c r="D148" s="13">
        <v>8100</v>
      </c>
      <c r="E148" s="14">
        <v>346.23</v>
      </c>
      <c r="F148" s="15">
        <v>5.9999999999999995E-4</v>
      </c>
      <c r="G148" s="15"/>
    </row>
    <row r="149" spans="1:7" x14ac:dyDescent="0.3">
      <c r="A149" s="12" t="s">
        <v>1158</v>
      </c>
      <c r="B149" s="30" t="s">
        <v>1159</v>
      </c>
      <c r="C149" s="30" t="s">
        <v>930</v>
      </c>
      <c r="D149" s="13">
        <v>20400</v>
      </c>
      <c r="E149" s="14">
        <v>334.9</v>
      </c>
      <c r="F149" s="15">
        <v>5.9999999999999995E-4</v>
      </c>
      <c r="G149" s="15"/>
    </row>
    <row r="150" spans="1:7" x14ac:dyDescent="0.3">
      <c r="A150" s="12" t="s">
        <v>1160</v>
      </c>
      <c r="B150" s="30" t="s">
        <v>1161</v>
      </c>
      <c r="C150" s="30" t="s">
        <v>987</v>
      </c>
      <c r="D150" s="13">
        <v>38400</v>
      </c>
      <c r="E150" s="14">
        <v>333.48</v>
      </c>
      <c r="F150" s="15">
        <v>5.9999999999999995E-4</v>
      </c>
      <c r="G150" s="15"/>
    </row>
    <row r="151" spans="1:7" x14ac:dyDescent="0.3">
      <c r="A151" s="12" t="s">
        <v>1162</v>
      </c>
      <c r="B151" s="30" t="s">
        <v>1163</v>
      </c>
      <c r="C151" s="30" t="s">
        <v>925</v>
      </c>
      <c r="D151" s="13">
        <v>12000</v>
      </c>
      <c r="E151" s="14">
        <v>296.42</v>
      </c>
      <c r="F151" s="15">
        <v>5.0000000000000001E-4</v>
      </c>
      <c r="G151" s="15"/>
    </row>
    <row r="152" spans="1:7" x14ac:dyDescent="0.3">
      <c r="A152" s="12" t="s">
        <v>1164</v>
      </c>
      <c r="B152" s="30" t="s">
        <v>1165</v>
      </c>
      <c r="C152" s="30" t="s">
        <v>852</v>
      </c>
      <c r="D152" s="13">
        <v>45825</v>
      </c>
      <c r="E152" s="14">
        <v>290.45999999999998</v>
      </c>
      <c r="F152" s="15">
        <v>5.0000000000000001E-4</v>
      </c>
      <c r="G152" s="15"/>
    </row>
    <row r="153" spans="1:7" x14ac:dyDescent="0.3">
      <c r="A153" s="12" t="s">
        <v>1166</v>
      </c>
      <c r="B153" s="30" t="s">
        <v>1167</v>
      </c>
      <c r="C153" s="30" t="s">
        <v>1005</v>
      </c>
      <c r="D153" s="13">
        <v>74250</v>
      </c>
      <c r="E153" s="14">
        <v>289.58</v>
      </c>
      <c r="F153" s="15">
        <v>5.0000000000000001E-4</v>
      </c>
      <c r="G153" s="15"/>
    </row>
    <row r="154" spans="1:7" x14ac:dyDescent="0.3">
      <c r="A154" s="12" t="s">
        <v>1168</v>
      </c>
      <c r="B154" s="30" t="s">
        <v>1169</v>
      </c>
      <c r="C154" s="30" t="s">
        <v>987</v>
      </c>
      <c r="D154" s="13">
        <v>115000</v>
      </c>
      <c r="E154" s="14">
        <v>278.64999999999998</v>
      </c>
      <c r="F154" s="15">
        <v>5.0000000000000001E-4</v>
      </c>
      <c r="G154" s="15"/>
    </row>
    <row r="155" spans="1:7" x14ac:dyDescent="0.3">
      <c r="A155" s="12" t="s">
        <v>1170</v>
      </c>
      <c r="B155" s="30" t="s">
        <v>1171</v>
      </c>
      <c r="C155" s="30" t="s">
        <v>1026</v>
      </c>
      <c r="D155" s="13">
        <v>101500</v>
      </c>
      <c r="E155" s="14">
        <v>255.48</v>
      </c>
      <c r="F155" s="15">
        <v>4.0000000000000002E-4</v>
      </c>
      <c r="G155" s="15"/>
    </row>
    <row r="156" spans="1:7" x14ac:dyDescent="0.3">
      <c r="A156" s="12" t="s">
        <v>1172</v>
      </c>
      <c r="B156" s="30" t="s">
        <v>1173</v>
      </c>
      <c r="C156" s="30" t="s">
        <v>852</v>
      </c>
      <c r="D156" s="13">
        <v>25600</v>
      </c>
      <c r="E156" s="14">
        <v>236.08</v>
      </c>
      <c r="F156" s="15">
        <v>4.0000000000000002E-4</v>
      </c>
      <c r="G156" s="15"/>
    </row>
    <row r="157" spans="1:7" x14ac:dyDescent="0.3">
      <c r="A157" s="12" t="s">
        <v>1174</v>
      </c>
      <c r="B157" s="30" t="s">
        <v>1175</v>
      </c>
      <c r="C157" s="30" t="s">
        <v>1099</v>
      </c>
      <c r="D157" s="13">
        <v>6750</v>
      </c>
      <c r="E157" s="14">
        <v>220.24</v>
      </c>
      <c r="F157" s="15">
        <v>4.0000000000000002E-4</v>
      </c>
      <c r="G157" s="15"/>
    </row>
    <row r="158" spans="1:7" x14ac:dyDescent="0.3">
      <c r="A158" s="12" t="s">
        <v>1176</v>
      </c>
      <c r="B158" s="30" t="s">
        <v>1177</v>
      </c>
      <c r="C158" s="30" t="s">
        <v>858</v>
      </c>
      <c r="D158" s="13">
        <v>4625</v>
      </c>
      <c r="E158" s="14">
        <v>196.33</v>
      </c>
      <c r="F158" s="15">
        <v>2.9999999999999997E-4</v>
      </c>
      <c r="G158" s="15"/>
    </row>
    <row r="159" spans="1:7" x14ac:dyDescent="0.3">
      <c r="A159" s="12" t="s">
        <v>1178</v>
      </c>
      <c r="B159" s="30" t="s">
        <v>1179</v>
      </c>
      <c r="C159" s="30" t="s">
        <v>858</v>
      </c>
      <c r="D159" s="13">
        <v>6600</v>
      </c>
      <c r="E159" s="14">
        <v>196.33</v>
      </c>
      <c r="F159" s="15">
        <v>2.9999999999999997E-4</v>
      </c>
      <c r="G159" s="15"/>
    </row>
    <row r="160" spans="1:7" x14ac:dyDescent="0.3">
      <c r="A160" s="12" t="s">
        <v>1180</v>
      </c>
      <c r="B160" s="30" t="s">
        <v>1181</v>
      </c>
      <c r="C160" s="30" t="s">
        <v>1053</v>
      </c>
      <c r="D160" s="13">
        <v>4500</v>
      </c>
      <c r="E160" s="14">
        <v>195.49</v>
      </c>
      <c r="F160" s="15">
        <v>2.9999999999999997E-4</v>
      </c>
      <c r="G160" s="15"/>
    </row>
    <row r="161" spans="1:7" x14ac:dyDescent="0.3">
      <c r="A161" s="12" t="s">
        <v>1182</v>
      </c>
      <c r="B161" s="30" t="s">
        <v>1183</v>
      </c>
      <c r="C161" s="30" t="s">
        <v>843</v>
      </c>
      <c r="D161" s="13">
        <v>59400</v>
      </c>
      <c r="E161" s="14">
        <v>195.22</v>
      </c>
      <c r="F161" s="15">
        <v>2.9999999999999997E-4</v>
      </c>
      <c r="G161" s="15"/>
    </row>
    <row r="162" spans="1:7" x14ac:dyDescent="0.3">
      <c r="A162" s="12" t="s">
        <v>1184</v>
      </c>
      <c r="B162" s="30" t="s">
        <v>1185</v>
      </c>
      <c r="C162" s="30" t="s">
        <v>861</v>
      </c>
      <c r="D162" s="13">
        <v>18000</v>
      </c>
      <c r="E162" s="14">
        <v>193.7</v>
      </c>
      <c r="F162" s="15">
        <v>2.9999999999999997E-4</v>
      </c>
      <c r="G162" s="15"/>
    </row>
    <row r="163" spans="1:7" x14ac:dyDescent="0.3">
      <c r="A163" s="12" t="s">
        <v>1186</v>
      </c>
      <c r="B163" s="30" t="s">
        <v>1187</v>
      </c>
      <c r="C163" s="30" t="s">
        <v>1188</v>
      </c>
      <c r="D163" s="13">
        <v>8100</v>
      </c>
      <c r="E163" s="14">
        <v>155.72</v>
      </c>
      <c r="F163" s="15">
        <v>2.9999999999999997E-4</v>
      </c>
      <c r="G163" s="15"/>
    </row>
    <row r="164" spans="1:7" x14ac:dyDescent="0.3">
      <c r="A164" s="12" t="s">
        <v>1189</v>
      </c>
      <c r="B164" s="30" t="s">
        <v>1190</v>
      </c>
      <c r="C164" s="30" t="s">
        <v>978</v>
      </c>
      <c r="D164" s="13">
        <v>5000</v>
      </c>
      <c r="E164" s="14">
        <v>136.82</v>
      </c>
      <c r="F164" s="15">
        <v>2.0000000000000001E-4</v>
      </c>
      <c r="G164" s="15"/>
    </row>
    <row r="165" spans="1:7" x14ac:dyDescent="0.3">
      <c r="A165" s="12" t="s">
        <v>1191</v>
      </c>
      <c r="B165" s="30" t="s">
        <v>1192</v>
      </c>
      <c r="C165" s="30" t="s">
        <v>964</v>
      </c>
      <c r="D165" s="13">
        <v>14000</v>
      </c>
      <c r="E165" s="14">
        <v>129.4</v>
      </c>
      <c r="F165" s="15">
        <v>2.0000000000000001E-4</v>
      </c>
      <c r="G165" s="15"/>
    </row>
    <row r="166" spans="1:7" x14ac:dyDescent="0.3">
      <c r="A166" s="12" t="s">
        <v>1193</v>
      </c>
      <c r="B166" s="30" t="s">
        <v>1194</v>
      </c>
      <c r="C166" s="30" t="s">
        <v>861</v>
      </c>
      <c r="D166" s="13">
        <v>3300</v>
      </c>
      <c r="E166" s="14">
        <v>117.49</v>
      </c>
      <c r="F166" s="15">
        <v>2.0000000000000001E-4</v>
      </c>
      <c r="G166" s="15"/>
    </row>
    <row r="167" spans="1:7" x14ac:dyDescent="0.3">
      <c r="A167" s="12" t="s">
        <v>1195</v>
      </c>
      <c r="B167" s="30" t="s">
        <v>1196</v>
      </c>
      <c r="C167" s="30" t="s">
        <v>884</v>
      </c>
      <c r="D167" s="13">
        <v>40500</v>
      </c>
      <c r="E167" s="14">
        <v>92.99</v>
      </c>
      <c r="F167" s="15">
        <v>2.0000000000000001E-4</v>
      </c>
      <c r="G167" s="15"/>
    </row>
    <row r="168" spans="1:7" x14ac:dyDescent="0.3">
      <c r="A168" s="12" t="s">
        <v>1197</v>
      </c>
      <c r="B168" s="30" t="s">
        <v>1198</v>
      </c>
      <c r="C168" s="30" t="s">
        <v>861</v>
      </c>
      <c r="D168" s="13">
        <v>2800</v>
      </c>
      <c r="E168" s="14">
        <v>88.76</v>
      </c>
      <c r="F168" s="15">
        <v>2.0000000000000001E-4</v>
      </c>
      <c r="G168" s="15"/>
    </row>
    <row r="169" spans="1:7" x14ac:dyDescent="0.3">
      <c r="A169" s="12" t="s">
        <v>1199</v>
      </c>
      <c r="B169" s="30" t="s">
        <v>1200</v>
      </c>
      <c r="C169" s="30" t="s">
        <v>858</v>
      </c>
      <c r="D169" s="13">
        <v>280</v>
      </c>
      <c r="E169" s="14">
        <v>52.47</v>
      </c>
      <c r="F169" s="15">
        <v>1E-4</v>
      </c>
      <c r="G169" s="15"/>
    </row>
    <row r="170" spans="1:7" x14ac:dyDescent="0.3">
      <c r="A170" s="12" t="s">
        <v>1201</v>
      </c>
      <c r="B170" s="30" t="s">
        <v>1202</v>
      </c>
      <c r="C170" s="30" t="s">
        <v>858</v>
      </c>
      <c r="D170" s="13">
        <v>3000</v>
      </c>
      <c r="E170" s="14">
        <v>46.52</v>
      </c>
      <c r="F170" s="15">
        <v>1E-4</v>
      </c>
      <c r="G170" s="15"/>
    </row>
    <row r="171" spans="1:7" x14ac:dyDescent="0.3">
      <c r="A171" s="12" t="s">
        <v>1203</v>
      </c>
      <c r="B171" s="30" t="s">
        <v>1204</v>
      </c>
      <c r="C171" s="30" t="s">
        <v>987</v>
      </c>
      <c r="D171" s="13">
        <v>21000</v>
      </c>
      <c r="E171" s="14">
        <v>46.43</v>
      </c>
      <c r="F171" s="15">
        <v>1E-4</v>
      </c>
      <c r="G171" s="15"/>
    </row>
    <row r="172" spans="1:7" x14ac:dyDescent="0.3">
      <c r="A172" s="12" t="s">
        <v>1205</v>
      </c>
      <c r="B172" s="30" t="s">
        <v>1206</v>
      </c>
      <c r="C172" s="30" t="s">
        <v>864</v>
      </c>
      <c r="D172" s="13">
        <v>2000</v>
      </c>
      <c r="E172" s="14">
        <v>45.99</v>
      </c>
      <c r="F172" s="15">
        <v>1E-4</v>
      </c>
      <c r="G172" s="15"/>
    </row>
    <row r="173" spans="1:7" x14ac:dyDescent="0.3">
      <c r="A173" s="12" t="s">
        <v>1207</v>
      </c>
      <c r="B173" s="30" t="s">
        <v>1208</v>
      </c>
      <c r="C173" s="30" t="s">
        <v>939</v>
      </c>
      <c r="D173" s="13">
        <v>2100</v>
      </c>
      <c r="E173" s="14">
        <v>38.31</v>
      </c>
      <c r="F173" s="15">
        <v>1E-4</v>
      </c>
      <c r="G173" s="15"/>
    </row>
    <row r="174" spans="1:7" x14ac:dyDescent="0.3">
      <c r="A174" s="12" t="s">
        <v>1209</v>
      </c>
      <c r="B174" s="30" t="s">
        <v>1210</v>
      </c>
      <c r="C174" s="30" t="s">
        <v>922</v>
      </c>
      <c r="D174" s="13">
        <v>11400</v>
      </c>
      <c r="E174" s="14">
        <v>34.94</v>
      </c>
      <c r="F174" s="15">
        <v>1E-4</v>
      </c>
      <c r="G174" s="15"/>
    </row>
    <row r="175" spans="1:7" x14ac:dyDescent="0.3">
      <c r="A175" s="12" t="s">
        <v>1211</v>
      </c>
      <c r="B175" s="30" t="s">
        <v>1212</v>
      </c>
      <c r="C175" s="30" t="s">
        <v>861</v>
      </c>
      <c r="D175" s="13">
        <v>5250</v>
      </c>
      <c r="E175" s="14">
        <v>31.07</v>
      </c>
      <c r="F175" s="15">
        <v>1E-4</v>
      </c>
      <c r="G175" s="15"/>
    </row>
    <row r="176" spans="1:7" x14ac:dyDescent="0.3">
      <c r="A176" s="12" t="s">
        <v>1213</v>
      </c>
      <c r="B176" s="30" t="s">
        <v>1214</v>
      </c>
      <c r="C176" s="30" t="s">
        <v>939</v>
      </c>
      <c r="D176" s="13">
        <v>2000</v>
      </c>
      <c r="E176" s="14">
        <v>27.83</v>
      </c>
      <c r="F176" s="15">
        <v>0</v>
      </c>
      <c r="G176" s="15"/>
    </row>
    <row r="177" spans="1:7" x14ac:dyDescent="0.3">
      <c r="A177" s="12" t="s">
        <v>1215</v>
      </c>
      <c r="B177" s="30" t="s">
        <v>1216</v>
      </c>
      <c r="C177" s="30" t="s">
        <v>858</v>
      </c>
      <c r="D177" s="13">
        <v>1300</v>
      </c>
      <c r="E177" s="14">
        <v>11.77</v>
      </c>
      <c r="F177" s="15">
        <v>0</v>
      </c>
      <c r="G177" s="15"/>
    </row>
    <row r="178" spans="1:7" x14ac:dyDescent="0.3">
      <c r="A178" s="16" t="s">
        <v>104</v>
      </c>
      <c r="B178" s="31"/>
      <c r="C178" s="31"/>
      <c r="D178" s="17"/>
      <c r="E178" s="37">
        <v>429608.13</v>
      </c>
      <c r="F178" s="38">
        <v>0.73519999999999996</v>
      </c>
      <c r="G178" s="20"/>
    </row>
    <row r="179" spans="1:7" x14ac:dyDescent="0.3">
      <c r="A179" s="16" t="s">
        <v>1217</v>
      </c>
      <c r="B179" s="30"/>
      <c r="C179" s="30"/>
      <c r="D179" s="13"/>
      <c r="E179" s="14"/>
      <c r="F179" s="15"/>
      <c r="G179" s="15"/>
    </row>
    <row r="180" spans="1:7" x14ac:dyDescent="0.3">
      <c r="A180" s="16" t="s">
        <v>104</v>
      </c>
      <c r="B180" s="30"/>
      <c r="C180" s="30"/>
      <c r="D180" s="13"/>
      <c r="E180" s="39" t="s">
        <v>90</v>
      </c>
      <c r="F180" s="40" t="s">
        <v>90</v>
      </c>
      <c r="G180" s="15"/>
    </row>
    <row r="181" spans="1:7" x14ac:dyDescent="0.3">
      <c r="A181" s="21" t="s">
        <v>128</v>
      </c>
      <c r="B181" s="32"/>
      <c r="C181" s="32"/>
      <c r="D181" s="22"/>
      <c r="E181" s="27">
        <v>429608.13</v>
      </c>
      <c r="F181" s="28">
        <v>0.73519999999999996</v>
      </c>
      <c r="G181" s="20"/>
    </row>
    <row r="182" spans="1:7" x14ac:dyDescent="0.3">
      <c r="A182" s="12"/>
      <c r="B182" s="30"/>
      <c r="C182" s="30"/>
      <c r="D182" s="13"/>
      <c r="E182" s="14"/>
      <c r="F182" s="15"/>
      <c r="G182" s="15"/>
    </row>
    <row r="183" spans="1:7" x14ac:dyDescent="0.3">
      <c r="A183" s="16" t="s">
        <v>1218</v>
      </c>
      <c r="B183" s="30"/>
      <c r="C183" s="30"/>
      <c r="D183" s="13"/>
      <c r="E183" s="14"/>
      <c r="F183" s="15"/>
      <c r="G183" s="15"/>
    </row>
    <row r="184" spans="1:7" x14ac:dyDescent="0.3">
      <c r="A184" s="16" t="s">
        <v>1219</v>
      </c>
      <c r="B184" s="30"/>
      <c r="C184" s="30"/>
      <c r="D184" s="13"/>
      <c r="E184" s="14"/>
      <c r="F184" s="15"/>
      <c r="G184" s="15"/>
    </row>
    <row r="185" spans="1:7" x14ac:dyDescent="0.3">
      <c r="A185" s="12" t="s">
        <v>1220</v>
      </c>
      <c r="B185" s="30"/>
      <c r="C185" s="30" t="s">
        <v>858</v>
      </c>
      <c r="D185" s="41">
        <v>-1300</v>
      </c>
      <c r="E185" s="23">
        <v>-11.76</v>
      </c>
      <c r="F185" s="24">
        <v>-2.0000000000000002E-5</v>
      </c>
      <c r="G185" s="15"/>
    </row>
    <row r="186" spans="1:7" x14ac:dyDescent="0.3">
      <c r="A186" s="12" t="s">
        <v>1221</v>
      </c>
      <c r="B186" s="30"/>
      <c r="C186" s="30" t="s">
        <v>939</v>
      </c>
      <c r="D186" s="41">
        <v>-2000</v>
      </c>
      <c r="E186" s="23">
        <v>-27.94</v>
      </c>
      <c r="F186" s="24">
        <v>-4.6999999999999997E-5</v>
      </c>
      <c r="G186" s="15"/>
    </row>
    <row r="187" spans="1:7" x14ac:dyDescent="0.3">
      <c r="A187" s="12" t="s">
        <v>1222</v>
      </c>
      <c r="B187" s="30"/>
      <c r="C187" s="30" t="s">
        <v>861</v>
      </c>
      <c r="D187" s="41">
        <v>-5250</v>
      </c>
      <c r="E187" s="23">
        <v>-31.28</v>
      </c>
      <c r="F187" s="24">
        <v>-5.3000000000000001E-5</v>
      </c>
      <c r="G187" s="15"/>
    </row>
    <row r="188" spans="1:7" x14ac:dyDescent="0.3">
      <c r="A188" s="12" t="s">
        <v>1223</v>
      </c>
      <c r="B188" s="30"/>
      <c r="C188" s="30" t="s">
        <v>922</v>
      </c>
      <c r="D188" s="41">
        <v>-11400</v>
      </c>
      <c r="E188" s="23">
        <v>-35.159999999999997</v>
      </c>
      <c r="F188" s="24">
        <v>-6.0000000000000002E-5</v>
      </c>
      <c r="G188" s="15"/>
    </row>
    <row r="189" spans="1:7" x14ac:dyDescent="0.3">
      <c r="A189" s="12" t="s">
        <v>1224</v>
      </c>
      <c r="B189" s="30"/>
      <c r="C189" s="30" t="s">
        <v>939</v>
      </c>
      <c r="D189" s="41">
        <v>-2100</v>
      </c>
      <c r="E189" s="23">
        <v>-38.58</v>
      </c>
      <c r="F189" s="24">
        <v>-6.6000000000000005E-5</v>
      </c>
      <c r="G189" s="15"/>
    </row>
    <row r="190" spans="1:7" x14ac:dyDescent="0.3">
      <c r="A190" s="12" t="s">
        <v>1225</v>
      </c>
      <c r="B190" s="30"/>
      <c r="C190" s="30" t="s">
        <v>864</v>
      </c>
      <c r="D190" s="41">
        <v>-2000</v>
      </c>
      <c r="E190" s="23">
        <v>-46.27</v>
      </c>
      <c r="F190" s="24">
        <v>-7.8999999999999996E-5</v>
      </c>
      <c r="G190" s="15"/>
    </row>
    <row r="191" spans="1:7" x14ac:dyDescent="0.3">
      <c r="A191" s="12" t="s">
        <v>1226</v>
      </c>
      <c r="B191" s="30"/>
      <c r="C191" s="30" t="s">
        <v>987</v>
      </c>
      <c r="D191" s="41">
        <v>-21000</v>
      </c>
      <c r="E191" s="23">
        <v>-46.58</v>
      </c>
      <c r="F191" s="24">
        <v>-7.8999999999999996E-5</v>
      </c>
      <c r="G191" s="15"/>
    </row>
    <row r="192" spans="1:7" x14ac:dyDescent="0.3">
      <c r="A192" s="12" t="s">
        <v>1227</v>
      </c>
      <c r="B192" s="30"/>
      <c r="C192" s="30" t="s">
        <v>858</v>
      </c>
      <c r="D192" s="41">
        <v>-3000</v>
      </c>
      <c r="E192" s="23">
        <v>-46.78</v>
      </c>
      <c r="F192" s="24">
        <v>-8.0000000000000007E-5</v>
      </c>
      <c r="G192" s="15"/>
    </row>
    <row r="193" spans="1:7" x14ac:dyDescent="0.3">
      <c r="A193" s="12" t="s">
        <v>1228</v>
      </c>
      <c r="B193" s="30"/>
      <c r="C193" s="30" t="s">
        <v>858</v>
      </c>
      <c r="D193" s="41">
        <v>-280</v>
      </c>
      <c r="E193" s="23">
        <v>-52.81</v>
      </c>
      <c r="F193" s="24">
        <v>-9.0000000000000006E-5</v>
      </c>
      <c r="G193" s="15"/>
    </row>
    <row r="194" spans="1:7" x14ac:dyDescent="0.3">
      <c r="A194" s="12" t="s">
        <v>1229</v>
      </c>
      <c r="B194" s="30"/>
      <c r="C194" s="30" t="s">
        <v>909</v>
      </c>
      <c r="D194" s="41">
        <v>-770000</v>
      </c>
      <c r="E194" s="23">
        <v>-71.23</v>
      </c>
      <c r="F194" s="24">
        <v>-1.21E-4</v>
      </c>
      <c r="G194" s="15"/>
    </row>
    <row r="195" spans="1:7" x14ac:dyDescent="0.3">
      <c r="A195" s="12" t="s">
        <v>1230</v>
      </c>
      <c r="B195" s="30"/>
      <c r="C195" s="30" t="s">
        <v>861</v>
      </c>
      <c r="D195" s="41">
        <v>-2800</v>
      </c>
      <c r="E195" s="23">
        <v>-89.33</v>
      </c>
      <c r="F195" s="24">
        <v>-1.5200000000000001E-4</v>
      </c>
      <c r="G195" s="15"/>
    </row>
    <row r="196" spans="1:7" x14ac:dyDescent="0.3">
      <c r="A196" s="12" t="s">
        <v>1231</v>
      </c>
      <c r="B196" s="30"/>
      <c r="C196" s="30" t="s">
        <v>884</v>
      </c>
      <c r="D196" s="41">
        <v>-40500</v>
      </c>
      <c r="E196" s="23">
        <v>-93.6</v>
      </c>
      <c r="F196" s="24">
        <v>-1.6000000000000001E-4</v>
      </c>
      <c r="G196" s="15"/>
    </row>
    <row r="197" spans="1:7" x14ac:dyDescent="0.3">
      <c r="A197" s="12" t="s">
        <v>1232</v>
      </c>
      <c r="B197" s="30"/>
      <c r="C197" s="30" t="s">
        <v>861</v>
      </c>
      <c r="D197" s="41">
        <v>-3300</v>
      </c>
      <c r="E197" s="23">
        <v>-117.46</v>
      </c>
      <c r="F197" s="24">
        <v>-2.0100000000000001E-4</v>
      </c>
      <c r="G197" s="15"/>
    </row>
    <row r="198" spans="1:7" x14ac:dyDescent="0.3">
      <c r="A198" s="12" t="s">
        <v>1233</v>
      </c>
      <c r="B198" s="30"/>
      <c r="C198" s="30" t="s">
        <v>964</v>
      </c>
      <c r="D198" s="41">
        <v>-14000</v>
      </c>
      <c r="E198" s="23">
        <v>-129.87</v>
      </c>
      <c r="F198" s="24">
        <v>-2.22E-4</v>
      </c>
      <c r="G198" s="15"/>
    </row>
    <row r="199" spans="1:7" x14ac:dyDescent="0.3">
      <c r="A199" s="12" t="s">
        <v>1234</v>
      </c>
      <c r="B199" s="30"/>
      <c r="C199" s="30" t="s">
        <v>978</v>
      </c>
      <c r="D199" s="41">
        <v>-5000</v>
      </c>
      <c r="E199" s="23">
        <v>-137.6</v>
      </c>
      <c r="F199" s="24">
        <v>-2.3499999999999999E-4</v>
      </c>
      <c r="G199" s="15"/>
    </row>
    <row r="200" spans="1:7" x14ac:dyDescent="0.3">
      <c r="A200" s="12" t="s">
        <v>1235</v>
      </c>
      <c r="B200" s="30"/>
      <c r="C200" s="30" t="s">
        <v>1188</v>
      </c>
      <c r="D200" s="41">
        <v>-8100</v>
      </c>
      <c r="E200" s="23">
        <v>-156.27000000000001</v>
      </c>
      <c r="F200" s="24">
        <v>-2.6699999999999998E-4</v>
      </c>
      <c r="G200" s="15"/>
    </row>
    <row r="201" spans="1:7" x14ac:dyDescent="0.3">
      <c r="A201" s="12" t="s">
        <v>1236</v>
      </c>
      <c r="B201" s="30"/>
      <c r="C201" s="30" t="s">
        <v>1053</v>
      </c>
      <c r="D201" s="41">
        <v>-4500</v>
      </c>
      <c r="E201" s="23">
        <v>-194.63</v>
      </c>
      <c r="F201" s="24">
        <v>-3.3300000000000002E-4</v>
      </c>
      <c r="G201" s="15"/>
    </row>
    <row r="202" spans="1:7" x14ac:dyDescent="0.3">
      <c r="A202" s="12" t="s">
        <v>1237</v>
      </c>
      <c r="B202" s="30"/>
      <c r="C202" s="30" t="s">
        <v>861</v>
      </c>
      <c r="D202" s="41">
        <v>-18000</v>
      </c>
      <c r="E202" s="23">
        <v>-194.9</v>
      </c>
      <c r="F202" s="24">
        <v>-3.3300000000000002E-4</v>
      </c>
      <c r="G202" s="15"/>
    </row>
    <row r="203" spans="1:7" x14ac:dyDescent="0.3">
      <c r="A203" s="12" t="s">
        <v>1238</v>
      </c>
      <c r="B203" s="30"/>
      <c r="C203" s="30" t="s">
        <v>843</v>
      </c>
      <c r="D203" s="41">
        <v>-59400</v>
      </c>
      <c r="E203" s="23">
        <v>-196.52</v>
      </c>
      <c r="F203" s="24">
        <v>-3.3599999999999998E-4</v>
      </c>
      <c r="G203" s="15"/>
    </row>
    <row r="204" spans="1:7" x14ac:dyDescent="0.3">
      <c r="A204" s="12" t="s">
        <v>1239</v>
      </c>
      <c r="B204" s="30"/>
      <c r="C204" s="30" t="s">
        <v>858</v>
      </c>
      <c r="D204" s="41">
        <v>-6600</v>
      </c>
      <c r="E204" s="23">
        <v>-196.6</v>
      </c>
      <c r="F204" s="24">
        <v>-3.3599999999999998E-4</v>
      </c>
      <c r="G204" s="15"/>
    </row>
    <row r="205" spans="1:7" x14ac:dyDescent="0.3">
      <c r="A205" s="12" t="s">
        <v>1240</v>
      </c>
      <c r="B205" s="30"/>
      <c r="C205" s="30" t="s">
        <v>858</v>
      </c>
      <c r="D205" s="41">
        <v>-4625</v>
      </c>
      <c r="E205" s="23">
        <v>-197.08</v>
      </c>
      <c r="F205" s="24">
        <v>-3.3700000000000001E-4</v>
      </c>
      <c r="G205" s="15"/>
    </row>
    <row r="206" spans="1:7" x14ac:dyDescent="0.3">
      <c r="A206" s="12" t="s">
        <v>1241</v>
      </c>
      <c r="B206" s="30"/>
      <c r="C206" s="30" t="s">
        <v>1099</v>
      </c>
      <c r="D206" s="41">
        <v>-6750</v>
      </c>
      <c r="E206" s="23">
        <v>-220.81</v>
      </c>
      <c r="F206" s="24">
        <v>-3.7800000000000003E-4</v>
      </c>
      <c r="G206" s="15"/>
    </row>
    <row r="207" spans="1:7" x14ac:dyDescent="0.3">
      <c r="A207" s="12" t="s">
        <v>1242</v>
      </c>
      <c r="B207" s="30"/>
      <c r="C207" s="30" t="s">
        <v>852</v>
      </c>
      <c r="D207" s="41">
        <v>-25600</v>
      </c>
      <c r="E207" s="23">
        <v>-237.54</v>
      </c>
      <c r="F207" s="24">
        <v>-4.06E-4</v>
      </c>
      <c r="G207" s="15"/>
    </row>
    <row r="208" spans="1:7" x14ac:dyDescent="0.3">
      <c r="A208" s="12" t="s">
        <v>1243</v>
      </c>
      <c r="B208" s="30"/>
      <c r="C208" s="30" t="s">
        <v>1026</v>
      </c>
      <c r="D208" s="41">
        <v>-101500</v>
      </c>
      <c r="E208" s="23">
        <v>-256.44</v>
      </c>
      <c r="F208" s="24">
        <v>-4.3899999999999999E-4</v>
      </c>
      <c r="G208" s="15"/>
    </row>
    <row r="209" spans="1:7" x14ac:dyDescent="0.3">
      <c r="A209" s="12" t="s">
        <v>1244</v>
      </c>
      <c r="B209" s="30"/>
      <c r="C209" s="30" t="s">
        <v>987</v>
      </c>
      <c r="D209" s="41">
        <v>-115000</v>
      </c>
      <c r="E209" s="23">
        <v>-277.5</v>
      </c>
      <c r="F209" s="24">
        <v>-4.75E-4</v>
      </c>
      <c r="G209" s="15"/>
    </row>
    <row r="210" spans="1:7" x14ac:dyDescent="0.3">
      <c r="A210" s="12" t="s">
        <v>1245</v>
      </c>
      <c r="B210" s="30"/>
      <c r="C210" s="30" t="s">
        <v>1005</v>
      </c>
      <c r="D210" s="41">
        <v>-74250</v>
      </c>
      <c r="E210" s="23">
        <v>-291.32</v>
      </c>
      <c r="F210" s="24">
        <v>-4.9799999999999996E-4</v>
      </c>
      <c r="G210" s="15"/>
    </row>
    <row r="211" spans="1:7" x14ac:dyDescent="0.3">
      <c r="A211" s="12" t="s">
        <v>1246</v>
      </c>
      <c r="B211" s="30"/>
      <c r="C211" s="30" t="s">
        <v>852</v>
      </c>
      <c r="D211" s="41">
        <v>-45825</v>
      </c>
      <c r="E211" s="23">
        <v>-292.29000000000002</v>
      </c>
      <c r="F211" s="24">
        <v>-5.0000000000000001E-4</v>
      </c>
      <c r="G211" s="15"/>
    </row>
    <row r="212" spans="1:7" x14ac:dyDescent="0.3">
      <c r="A212" s="12" t="s">
        <v>1247</v>
      </c>
      <c r="B212" s="30"/>
      <c r="C212" s="30" t="s">
        <v>925</v>
      </c>
      <c r="D212" s="41">
        <v>-12000</v>
      </c>
      <c r="E212" s="23">
        <v>-297.47000000000003</v>
      </c>
      <c r="F212" s="24">
        <v>-5.0900000000000001E-4</v>
      </c>
      <c r="G212" s="15"/>
    </row>
    <row r="213" spans="1:7" x14ac:dyDescent="0.3">
      <c r="A213" s="12" t="s">
        <v>1248</v>
      </c>
      <c r="B213" s="30"/>
      <c r="C213" s="30" t="s">
        <v>987</v>
      </c>
      <c r="D213" s="41">
        <v>-38400</v>
      </c>
      <c r="E213" s="23">
        <v>-335.33</v>
      </c>
      <c r="F213" s="24">
        <v>-5.7399999999999997E-4</v>
      </c>
      <c r="G213" s="15"/>
    </row>
    <row r="214" spans="1:7" x14ac:dyDescent="0.3">
      <c r="A214" s="12" t="s">
        <v>1249</v>
      </c>
      <c r="B214" s="30"/>
      <c r="C214" s="30" t="s">
        <v>930</v>
      </c>
      <c r="D214" s="41">
        <v>-20400</v>
      </c>
      <c r="E214" s="23">
        <v>-337.15</v>
      </c>
      <c r="F214" s="24">
        <v>-5.7700000000000004E-4</v>
      </c>
      <c r="G214" s="15"/>
    </row>
    <row r="215" spans="1:7" x14ac:dyDescent="0.3">
      <c r="A215" s="12" t="s">
        <v>1250</v>
      </c>
      <c r="B215" s="30"/>
      <c r="C215" s="30" t="s">
        <v>895</v>
      </c>
      <c r="D215" s="41">
        <v>-292400</v>
      </c>
      <c r="E215" s="23">
        <v>-345.76</v>
      </c>
      <c r="F215" s="24">
        <v>-5.9100000000000005E-4</v>
      </c>
      <c r="G215" s="15"/>
    </row>
    <row r="216" spans="1:7" x14ac:dyDescent="0.3">
      <c r="A216" s="12" t="s">
        <v>1251</v>
      </c>
      <c r="B216" s="30"/>
      <c r="C216" s="30" t="s">
        <v>978</v>
      </c>
      <c r="D216" s="41">
        <v>-8100</v>
      </c>
      <c r="E216" s="23">
        <v>-347.7</v>
      </c>
      <c r="F216" s="24">
        <v>-5.9500000000000004E-4</v>
      </c>
      <c r="G216" s="15"/>
    </row>
    <row r="217" spans="1:7" x14ac:dyDescent="0.3">
      <c r="A217" s="12" t="s">
        <v>1252</v>
      </c>
      <c r="B217" s="30"/>
      <c r="C217" s="30" t="s">
        <v>1153</v>
      </c>
      <c r="D217" s="41">
        <v>-151200</v>
      </c>
      <c r="E217" s="23">
        <v>-356.08</v>
      </c>
      <c r="F217" s="24">
        <v>-6.0899999999999995E-4</v>
      </c>
      <c r="G217" s="15"/>
    </row>
    <row r="218" spans="1:7" x14ac:dyDescent="0.3">
      <c r="A218" s="12" t="s">
        <v>1253</v>
      </c>
      <c r="B218" s="30"/>
      <c r="C218" s="30" t="s">
        <v>1026</v>
      </c>
      <c r="D218" s="41">
        <v>-18000</v>
      </c>
      <c r="E218" s="23">
        <v>-370.62</v>
      </c>
      <c r="F218" s="24">
        <v>-6.3400000000000001E-4</v>
      </c>
      <c r="G218" s="15"/>
    </row>
    <row r="219" spans="1:7" x14ac:dyDescent="0.3">
      <c r="A219" s="12" t="s">
        <v>1254</v>
      </c>
      <c r="B219" s="30"/>
      <c r="C219" s="30" t="s">
        <v>925</v>
      </c>
      <c r="D219" s="41">
        <v>-51000</v>
      </c>
      <c r="E219" s="23">
        <v>-379.87</v>
      </c>
      <c r="F219" s="24">
        <v>-6.4999999999999997E-4</v>
      </c>
      <c r="G219" s="15"/>
    </row>
    <row r="220" spans="1:7" x14ac:dyDescent="0.3">
      <c r="A220" s="12" t="s">
        <v>1255</v>
      </c>
      <c r="B220" s="30"/>
      <c r="C220" s="30" t="s">
        <v>964</v>
      </c>
      <c r="D220" s="41">
        <v>-65000</v>
      </c>
      <c r="E220" s="23">
        <v>-380.54</v>
      </c>
      <c r="F220" s="24">
        <v>-6.5099999999999999E-4</v>
      </c>
      <c r="G220" s="15"/>
    </row>
    <row r="221" spans="1:7" x14ac:dyDescent="0.3">
      <c r="A221" s="12" t="s">
        <v>1256</v>
      </c>
      <c r="B221" s="30"/>
      <c r="C221" s="30" t="s">
        <v>852</v>
      </c>
      <c r="D221" s="41">
        <v>-28200</v>
      </c>
      <c r="E221" s="23">
        <v>-382.45</v>
      </c>
      <c r="F221" s="24">
        <v>-6.5399999999999996E-4</v>
      </c>
      <c r="G221" s="15"/>
    </row>
    <row r="222" spans="1:7" x14ac:dyDescent="0.3">
      <c r="A222" s="12" t="s">
        <v>1257</v>
      </c>
      <c r="B222" s="30"/>
      <c r="C222" s="30" t="s">
        <v>1000</v>
      </c>
      <c r="D222" s="41">
        <v>-369200</v>
      </c>
      <c r="E222" s="23">
        <v>-399.66</v>
      </c>
      <c r="F222" s="24">
        <v>-6.8400000000000004E-4</v>
      </c>
      <c r="G222" s="15"/>
    </row>
    <row r="223" spans="1:7" x14ac:dyDescent="0.3">
      <c r="A223" s="12" t="s">
        <v>1258</v>
      </c>
      <c r="B223" s="30"/>
      <c r="C223" s="30" t="s">
        <v>861</v>
      </c>
      <c r="D223" s="41">
        <v>-26700</v>
      </c>
      <c r="E223" s="23">
        <v>-401.15</v>
      </c>
      <c r="F223" s="24">
        <v>-6.8599999999999998E-4</v>
      </c>
      <c r="G223" s="15"/>
    </row>
    <row r="224" spans="1:7" x14ac:dyDescent="0.3">
      <c r="A224" s="12" t="s">
        <v>1259</v>
      </c>
      <c r="B224" s="30"/>
      <c r="C224" s="30" t="s">
        <v>858</v>
      </c>
      <c r="D224" s="41">
        <v>-113850</v>
      </c>
      <c r="E224" s="23">
        <v>-422.61</v>
      </c>
      <c r="F224" s="24">
        <v>-7.2300000000000001E-4</v>
      </c>
      <c r="G224" s="15"/>
    </row>
    <row r="225" spans="1:7" x14ac:dyDescent="0.3">
      <c r="A225" s="12" t="s">
        <v>1260</v>
      </c>
      <c r="B225" s="30"/>
      <c r="C225" s="30" t="s">
        <v>904</v>
      </c>
      <c r="D225" s="41">
        <v>-372600</v>
      </c>
      <c r="E225" s="23">
        <v>-428.86</v>
      </c>
      <c r="F225" s="24">
        <v>-7.3399999999999995E-4</v>
      </c>
      <c r="G225" s="15"/>
    </row>
    <row r="226" spans="1:7" x14ac:dyDescent="0.3">
      <c r="A226" s="12" t="s">
        <v>1261</v>
      </c>
      <c r="B226" s="30"/>
      <c r="C226" s="30" t="s">
        <v>978</v>
      </c>
      <c r="D226" s="41">
        <v>-4875</v>
      </c>
      <c r="E226" s="23">
        <v>-449.91</v>
      </c>
      <c r="F226" s="24">
        <v>-7.6999999999999996E-4</v>
      </c>
      <c r="G226" s="15"/>
    </row>
    <row r="227" spans="1:7" x14ac:dyDescent="0.3">
      <c r="A227" s="12" t="s">
        <v>1262</v>
      </c>
      <c r="B227" s="30"/>
      <c r="C227" s="30" t="s">
        <v>852</v>
      </c>
      <c r="D227" s="41">
        <v>-340000</v>
      </c>
      <c r="E227" s="23">
        <v>-467.5</v>
      </c>
      <c r="F227" s="24">
        <v>-8.0000000000000004E-4</v>
      </c>
      <c r="G227" s="15"/>
    </row>
    <row r="228" spans="1:7" x14ac:dyDescent="0.3">
      <c r="A228" s="12" t="s">
        <v>1263</v>
      </c>
      <c r="B228" s="30"/>
      <c r="C228" s="30" t="s">
        <v>1050</v>
      </c>
      <c r="D228" s="41">
        <v>-10875</v>
      </c>
      <c r="E228" s="23">
        <v>-472.12</v>
      </c>
      <c r="F228" s="24">
        <v>-8.0800000000000002E-4</v>
      </c>
      <c r="G228" s="15"/>
    </row>
    <row r="229" spans="1:7" x14ac:dyDescent="0.3">
      <c r="A229" s="12" t="s">
        <v>1264</v>
      </c>
      <c r="B229" s="30"/>
      <c r="C229" s="30" t="s">
        <v>858</v>
      </c>
      <c r="D229" s="41">
        <v>-72250</v>
      </c>
      <c r="E229" s="23">
        <v>-486.46</v>
      </c>
      <c r="F229" s="24">
        <v>-8.3199999999999995E-4</v>
      </c>
      <c r="G229" s="15"/>
    </row>
    <row r="230" spans="1:7" x14ac:dyDescent="0.3">
      <c r="A230" s="12" t="s">
        <v>1265</v>
      </c>
      <c r="B230" s="30"/>
      <c r="C230" s="30" t="s">
        <v>855</v>
      </c>
      <c r="D230" s="41">
        <v>-15050</v>
      </c>
      <c r="E230" s="23">
        <v>-508.58</v>
      </c>
      <c r="F230" s="24">
        <v>-8.7000000000000001E-4</v>
      </c>
      <c r="G230" s="15"/>
    </row>
    <row r="231" spans="1:7" x14ac:dyDescent="0.3">
      <c r="A231" s="12" t="s">
        <v>1266</v>
      </c>
      <c r="B231" s="30"/>
      <c r="C231" s="30" t="s">
        <v>861</v>
      </c>
      <c r="D231" s="41">
        <v>-10950</v>
      </c>
      <c r="E231" s="23">
        <v>-510.31</v>
      </c>
      <c r="F231" s="24">
        <v>-8.7299999999999997E-4</v>
      </c>
      <c r="G231" s="15"/>
    </row>
    <row r="232" spans="1:7" x14ac:dyDescent="0.3">
      <c r="A232" s="12" t="s">
        <v>1267</v>
      </c>
      <c r="B232" s="30"/>
      <c r="C232" s="30" t="s">
        <v>948</v>
      </c>
      <c r="D232" s="41">
        <v>-122500</v>
      </c>
      <c r="E232" s="23">
        <v>-530.54999999999995</v>
      </c>
      <c r="F232" s="24">
        <v>-9.0799999999999995E-4</v>
      </c>
      <c r="G232" s="15"/>
    </row>
    <row r="233" spans="1:7" x14ac:dyDescent="0.3">
      <c r="A233" s="12" t="s">
        <v>1268</v>
      </c>
      <c r="B233" s="30"/>
      <c r="C233" s="30" t="s">
        <v>909</v>
      </c>
      <c r="D233" s="41">
        <v>-74100</v>
      </c>
      <c r="E233" s="23">
        <v>-538.23</v>
      </c>
      <c r="F233" s="24">
        <v>-9.2100000000000005E-4</v>
      </c>
      <c r="G233" s="15"/>
    </row>
    <row r="234" spans="1:7" x14ac:dyDescent="0.3">
      <c r="A234" s="12" t="s">
        <v>1269</v>
      </c>
      <c r="B234" s="30"/>
      <c r="C234" s="30" t="s">
        <v>909</v>
      </c>
      <c r="D234" s="41">
        <v>-271600</v>
      </c>
      <c r="E234" s="23">
        <v>-545.91999999999996</v>
      </c>
      <c r="F234" s="24">
        <v>-9.3400000000000004E-4</v>
      </c>
      <c r="G234" s="15"/>
    </row>
    <row r="235" spans="1:7" x14ac:dyDescent="0.3">
      <c r="A235" s="12" t="s">
        <v>1270</v>
      </c>
      <c r="B235" s="30"/>
      <c r="C235" s="30" t="s">
        <v>864</v>
      </c>
      <c r="D235" s="41">
        <v>-9100</v>
      </c>
      <c r="E235" s="23">
        <v>-609.6</v>
      </c>
      <c r="F235" s="24">
        <v>-1.0430000000000001E-3</v>
      </c>
      <c r="G235" s="15"/>
    </row>
    <row r="236" spans="1:7" x14ac:dyDescent="0.3">
      <c r="A236" s="12" t="s">
        <v>1271</v>
      </c>
      <c r="B236" s="30"/>
      <c r="C236" s="30" t="s">
        <v>939</v>
      </c>
      <c r="D236" s="41">
        <v>-61500</v>
      </c>
      <c r="E236" s="23">
        <v>-617.77</v>
      </c>
      <c r="F236" s="24">
        <v>-1.057E-3</v>
      </c>
      <c r="G236" s="15"/>
    </row>
    <row r="237" spans="1:7" x14ac:dyDescent="0.3">
      <c r="A237" s="12" t="s">
        <v>1272</v>
      </c>
      <c r="B237" s="30"/>
      <c r="C237" s="30" t="s">
        <v>843</v>
      </c>
      <c r="D237" s="41">
        <v>-253800</v>
      </c>
      <c r="E237" s="23">
        <v>-620.54</v>
      </c>
      <c r="F237" s="24">
        <v>-1.062E-3</v>
      </c>
      <c r="G237" s="15"/>
    </row>
    <row r="238" spans="1:7" x14ac:dyDescent="0.3">
      <c r="A238" s="12" t="s">
        <v>1273</v>
      </c>
      <c r="B238" s="30"/>
      <c r="C238" s="30" t="s">
        <v>904</v>
      </c>
      <c r="D238" s="41">
        <v>-48000</v>
      </c>
      <c r="E238" s="23">
        <v>-639.70000000000005</v>
      </c>
      <c r="F238" s="24">
        <v>-1.0950000000000001E-3</v>
      </c>
      <c r="G238" s="15"/>
    </row>
    <row r="239" spans="1:7" x14ac:dyDescent="0.3">
      <c r="A239" s="12" t="s">
        <v>1274</v>
      </c>
      <c r="B239" s="30"/>
      <c r="C239" s="30" t="s">
        <v>953</v>
      </c>
      <c r="D239" s="41">
        <v>-225232</v>
      </c>
      <c r="E239" s="23">
        <v>-645.74</v>
      </c>
      <c r="F239" s="24">
        <v>-1.1050000000000001E-3</v>
      </c>
      <c r="G239" s="15"/>
    </row>
    <row r="240" spans="1:7" x14ac:dyDescent="0.3">
      <c r="A240" s="12" t="s">
        <v>1275</v>
      </c>
      <c r="B240" s="30"/>
      <c r="C240" s="30" t="s">
        <v>864</v>
      </c>
      <c r="D240" s="41">
        <v>-85850</v>
      </c>
      <c r="E240" s="23">
        <v>-648.85</v>
      </c>
      <c r="F240" s="24">
        <v>-1.1100000000000001E-3</v>
      </c>
      <c r="G240" s="15"/>
    </row>
    <row r="241" spans="1:7" x14ac:dyDescent="0.3">
      <c r="A241" s="12" t="s">
        <v>1276</v>
      </c>
      <c r="B241" s="30"/>
      <c r="C241" s="30" t="s">
        <v>1088</v>
      </c>
      <c r="D241" s="41">
        <v>-81000</v>
      </c>
      <c r="E241" s="23">
        <v>-659.91</v>
      </c>
      <c r="F241" s="24">
        <v>-1.129E-3</v>
      </c>
      <c r="G241" s="15"/>
    </row>
    <row r="242" spans="1:7" x14ac:dyDescent="0.3">
      <c r="A242" s="12" t="s">
        <v>1277</v>
      </c>
      <c r="B242" s="30"/>
      <c r="C242" s="30" t="s">
        <v>1102</v>
      </c>
      <c r="D242" s="41">
        <v>-1305</v>
      </c>
      <c r="E242" s="23">
        <v>-670.37</v>
      </c>
      <c r="F242" s="24">
        <v>-1.147E-3</v>
      </c>
      <c r="G242" s="15"/>
    </row>
    <row r="243" spans="1:7" x14ac:dyDescent="0.3">
      <c r="A243" s="12" t="s">
        <v>1278</v>
      </c>
      <c r="B243" s="30"/>
      <c r="C243" s="30" t="s">
        <v>1099</v>
      </c>
      <c r="D243" s="41">
        <v>-1165500</v>
      </c>
      <c r="E243" s="23">
        <v>-684.73</v>
      </c>
      <c r="F243" s="24">
        <v>-1.1720000000000001E-3</v>
      </c>
      <c r="G243" s="15"/>
    </row>
    <row r="244" spans="1:7" x14ac:dyDescent="0.3">
      <c r="A244" s="12" t="s">
        <v>1279</v>
      </c>
      <c r="B244" s="30"/>
      <c r="C244" s="30" t="s">
        <v>1053</v>
      </c>
      <c r="D244" s="41">
        <v>-228800</v>
      </c>
      <c r="E244" s="23">
        <v>-702.07</v>
      </c>
      <c r="F244" s="24">
        <v>-1.201E-3</v>
      </c>
      <c r="G244" s="15"/>
    </row>
    <row r="245" spans="1:7" x14ac:dyDescent="0.3">
      <c r="A245" s="12" t="s">
        <v>1280</v>
      </c>
      <c r="B245" s="30"/>
      <c r="C245" s="30" t="s">
        <v>1026</v>
      </c>
      <c r="D245" s="41">
        <v>-4050</v>
      </c>
      <c r="E245" s="23">
        <v>-712.73</v>
      </c>
      <c r="F245" s="24">
        <v>-1.2199999999999999E-3</v>
      </c>
      <c r="G245" s="15"/>
    </row>
    <row r="246" spans="1:7" x14ac:dyDescent="0.3">
      <c r="A246" s="12" t="s">
        <v>1281</v>
      </c>
      <c r="B246" s="30"/>
      <c r="C246" s="30" t="s">
        <v>837</v>
      </c>
      <c r="D246" s="41">
        <v>-1980000</v>
      </c>
      <c r="E246" s="23">
        <v>-715.77</v>
      </c>
      <c r="F246" s="24">
        <v>-1.225E-3</v>
      </c>
      <c r="G246" s="15"/>
    </row>
    <row r="247" spans="1:7" x14ac:dyDescent="0.3">
      <c r="A247" s="12" t="s">
        <v>1282</v>
      </c>
      <c r="B247" s="30"/>
      <c r="C247" s="30" t="s">
        <v>953</v>
      </c>
      <c r="D247" s="41">
        <v>-116250</v>
      </c>
      <c r="E247" s="23">
        <v>-720.81</v>
      </c>
      <c r="F247" s="24">
        <v>-1.2340000000000001E-3</v>
      </c>
      <c r="G247" s="15"/>
    </row>
    <row r="248" spans="1:7" x14ac:dyDescent="0.3">
      <c r="A248" s="12" t="s">
        <v>1283</v>
      </c>
      <c r="B248" s="30"/>
      <c r="C248" s="30" t="s">
        <v>1088</v>
      </c>
      <c r="D248" s="41">
        <v>-204800</v>
      </c>
      <c r="E248" s="23">
        <v>-722.84</v>
      </c>
      <c r="F248" s="24">
        <v>-1.237E-3</v>
      </c>
      <c r="G248" s="15"/>
    </row>
    <row r="249" spans="1:7" x14ac:dyDescent="0.3">
      <c r="A249" s="12" t="s">
        <v>1284</v>
      </c>
      <c r="B249" s="30"/>
      <c r="C249" s="30" t="s">
        <v>846</v>
      </c>
      <c r="D249" s="41">
        <v>-138000</v>
      </c>
      <c r="E249" s="23">
        <v>-737.06</v>
      </c>
      <c r="F249" s="24">
        <v>-1.261E-3</v>
      </c>
      <c r="G249" s="15"/>
    </row>
    <row r="250" spans="1:7" x14ac:dyDescent="0.3">
      <c r="A250" s="12" t="s">
        <v>1285</v>
      </c>
      <c r="B250" s="30"/>
      <c r="C250" s="30" t="s">
        <v>904</v>
      </c>
      <c r="D250" s="41">
        <v>-91650</v>
      </c>
      <c r="E250" s="23">
        <v>-757.62</v>
      </c>
      <c r="F250" s="24">
        <v>-1.297E-3</v>
      </c>
      <c r="G250" s="15"/>
    </row>
    <row r="251" spans="1:7" x14ac:dyDescent="0.3">
      <c r="A251" s="12" t="s">
        <v>1286</v>
      </c>
      <c r="B251" s="30"/>
      <c r="C251" s="30" t="s">
        <v>1053</v>
      </c>
      <c r="D251" s="41">
        <v>-17250</v>
      </c>
      <c r="E251" s="23">
        <v>-765.28</v>
      </c>
      <c r="F251" s="24">
        <v>-1.31E-3</v>
      </c>
      <c r="G251" s="15"/>
    </row>
    <row r="252" spans="1:7" x14ac:dyDescent="0.3">
      <c r="A252" s="12" t="s">
        <v>1287</v>
      </c>
      <c r="B252" s="30"/>
      <c r="C252" s="30" t="s">
        <v>858</v>
      </c>
      <c r="D252" s="41">
        <v>-248400</v>
      </c>
      <c r="E252" s="23">
        <v>-772.9</v>
      </c>
      <c r="F252" s="24">
        <v>-1.323E-3</v>
      </c>
      <c r="G252" s="15"/>
    </row>
    <row r="253" spans="1:7" x14ac:dyDescent="0.3">
      <c r="A253" s="12" t="s">
        <v>1288</v>
      </c>
      <c r="B253" s="30"/>
      <c r="C253" s="30" t="s">
        <v>864</v>
      </c>
      <c r="D253" s="41">
        <v>-31500</v>
      </c>
      <c r="E253" s="23">
        <v>-858.19</v>
      </c>
      <c r="F253" s="24">
        <v>-1.469E-3</v>
      </c>
      <c r="G253" s="15"/>
    </row>
    <row r="254" spans="1:7" x14ac:dyDescent="0.3">
      <c r="A254" s="12" t="s">
        <v>1289</v>
      </c>
      <c r="B254" s="30"/>
      <c r="C254" s="30" t="s">
        <v>864</v>
      </c>
      <c r="D254" s="41">
        <v>-377000</v>
      </c>
      <c r="E254" s="23">
        <v>-863.9</v>
      </c>
      <c r="F254" s="24">
        <v>-1.4790000000000001E-3</v>
      </c>
      <c r="G254" s="15"/>
    </row>
    <row r="255" spans="1:7" x14ac:dyDescent="0.3">
      <c r="A255" s="12" t="s">
        <v>1290</v>
      </c>
      <c r="B255" s="30"/>
      <c r="C255" s="30" t="s">
        <v>852</v>
      </c>
      <c r="D255" s="41">
        <v>-800000</v>
      </c>
      <c r="E255" s="23">
        <v>-873.6</v>
      </c>
      <c r="F255" s="24">
        <v>-1.495E-3</v>
      </c>
      <c r="G255" s="15"/>
    </row>
    <row r="256" spans="1:7" x14ac:dyDescent="0.3">
      <c r="A256" s="12" t="s">
        <v>1291</v>
      </c>
      <c r="B256" s="30"/>
      <c r="C256" s="30" t="s">
        <v>1026</v>
      </c>
      <c r="D256" s="41">
        <v>-547200</v>
      </c>
      <c r="E256" s="23">
        <v>-884.28</v>
      </c>
      <c r="F256" s="24">
        <v>-1.513E-3</v>
      </c>
      <c r="G256" s="15"/>
    </row>
    <row r="257" spans="1:7" x14ac:dyDescent="0.3">
      <c r="A257" s="12" t="s">
        <v>1292</v>
      </c>
      <c r="B257" s="30"/>
      <c r="C257" s="30" t="s">
        <v>855</v>
      </c>
      <c r="D257" s="41">
        <v>-89600</v>
      </c>
      <c r="E257" s="23">
        <v>-885.88</v>
      </c>
      <c r="F257" s="24">
        <v>-1.516E-3</v>
      </c>
      <c r="G257" s="15"/>
    </row>
    <row r="258" spans="1:7" x14ac:dyDescent="0.3">
      <c r="A258" s="12" t="s">
        <v>1293</v>
      </c>
      <c r="B258" s="30"/>
      <c r="C258" s="30" t="s">
        <v>884</v>
      </c>
      <c r="D258" s="41">
        <v>-598500</v>
      </c>
      <c r="E258" s="23">
        <v>-985.73</v>
      </c>
      <c r="F258" s="24">
        <v>-1.6869999999999999E-3</v>
      </c>
      <c r="G258" s="15"/>
    </row>
    <row r="259" spans="1:7" x14ac:dyDescent="0.3">
      <c r="A259" s="12" t="s">
        <v>1294</v>
      </c>
      <c r="B259" s="30"/>
      <c r="C259" s="30" t="s">
        <v>861</v>
      </c>
      <c r="D259" s="41">
        <v>-306800</v>
      </c>
      <c r="E259" s="23">
        <v>-990.66</v>
      </c>
      <c r="F259" s="24">
        <v>-1.696E-3</v>
      </c>
      <c r="G259" s="15"/>
    </row>
    <row r="260" spans="1:7" x14ac:dyDescent="0.3">
      <c r="A260" s="12" t="s">
        <v>1295</v>
      </c>
      <c r="B260" s="30"/>
      <c r="C260" s="30" t="s">
        <v>978</v>
      </c>
      <c r="D260" s="41">
        <v>-122400</v>
      </c>
      <c r="E260" s="23">
        <v>-1020.57</v>
      </c>
      <c r="F260" s="24">
        <v>-1.7470000000000001E-3</v>
      </c>
      <c r="G260" s="15"/>
    </row>
    <row r="261" spans="1:7" x14ac:dyDescent="0.3">
      <c r="A261" s="12" t="s">
        <v>1296</v>
      </c>
      <c r="B261" s="30"/>
      <c r="C261" s="30" t="s">
        <v>1005</v>
      </c>
      <c r="D261" s="41">
        <v>-102200</v>
      </c>
      <c r="E261" s="23">
        <v>-1033.75</v>
      </c>
      <c r="F261" s="24">
        <v>-1.769E-3</v>
      </c>
      <c r="G261" s="15"/>
    </row>
    <row r="262" spans="1:7" x14ac:dyDescent="0.3">
      <c r="A262" s="12" t="s">
        <v>1297</v>
      </c>
      <c r="B262" s="30"/>
      <c r="C262" s="30" t="s">
        <v>861</v>
      </c>
      <c r="D262" s="41">
        <v>-29850</v>
      </c>
      <c r="E262" s="23">
        <v>-1057.45</v>
      </c>
      <c r="F262" s="24">
        <v>-1.81E-3</v>
      </c>
      <c r="G262" s="15"/>
    </row>
    <row r="263" spans="1:7" x14ac:dyDescent="0.3">
      <c r="A263" s="12" t="s">
        <v>1298</v>
      </c>
      <c r="B263" s="30"/>
      <c r="C263" s="30" t="s">
        <v>855</v>
      </c>
      <c r="D263" s="41">
        <v>-37500</v>
      </c>
      <c r="E263" s="23">
        <v>-1071.17</v>
      </c>
      <c r="F263" s="24">
        <v>-1.833E-3</v>
      </c>
      <c r="G263" s="15"/>
    </row>
    <row r="264" spans="1:7" x14ac:dyDescent="0.3">
      <c r="A264" s="12" t="s">
        <v>1299</v>
      </c>
      <c r="B264" s="30"/>
      <c r="C264" s="30" t="s">
        <v>978</v>
      </c>
      <c r="D264" s="41">
        <v>-556500</v>
      </c>
      <c r="E264" s="23">
        <v>-1119.96</v>
      </c>
      <c r="F264" s="24">
        <v>-1.9170000000000001E-3</v>
      </c>
      <c r="G264" s="15"/>
    </row>
    <row r="265" spans="1:7" x14ac:dyDescent="0.3">
      <c r="A265" s="12" t="s">
        <v>1300</v>
      </c>
      <c r="B265" s="30"/>
      <c r="C265" s="30" t="s">
        <v>1053</v>
      </c>
      <c r="D265" s="41">
        <v>-83375</v>
      </c>
      <c r="E265" s="23">
        <v>-1177.42</v>
      </c>
      <c r="F265" s="24">
        <v>-2.0149999999999999E-3</v>
      </c>
      <c r="G265" s="15"/>
    </row>
    <row r="266" spans="1:7" x14ac:dyDescent="0.3">
      <c r="A266" s="12" t="s">
        <v>1301</v>
      </c>
      <c r="B266" s="30"/>
      <c r="C266" s="30" t="s">
        <v>1050</v>
      </c>
      <c r="D266" s="41">
        <v>-83700</v>
      </c>
      <c r="E266" s="23">
        <v>-1208.75</v>
      </c>
      <c r="F266" s="24">
        <v>-2.0690000000000001E-3</v>
      </c>
      <c r="G266" s="15"/>
    </row>
    <row r="267" spans="1:7" x14ac:dyDescent="0.3">
      <c r="A267" s="12" t="s">
        <v>1302</v>
      </c>
      <c r="B267" s="30"/>
      <c r="C267" s="30" t="s">
        <v>1045</v>
      </c>
      <c r="D267" s="41">
        <v>-380800</v>
      </c>
      <c r="E267" s="23">
        <v>-1224.8399999999999</v>
      </c>
      <c r="F267" s="24">
        <v>-2.0969999999999999E-3</v>
      </c>
      <c r="G267" s="15"/>
    </row>
    <row r="268" spans="1:7" x14ac:dyDescent="0.3">
      <c r="A268" s="12" t="s">
        <v>1303</v>
      </c>
      <c r="B268" s="30"/>
      <c r="C268" s="30" t="s">
        <v>1045</v>
      </c>
      <c r="D268" s="41">
        <v>-47100</v>
      </c>
      <c r="E268" s="23">
        <v>-1257.1199999999999</v>
      </c>
      <c r="F268" s="24">
        <v>-2.1519999999999998E-3</v>
      </c>
      <c r="G268" s="15"/>
    </row>
    <row r="269" spans="1:7" x14ac:dyDescent="0.3">
      <c r="A269" s="12" t="s">
        <v>1304</v>
      </c>
      <c r="B269" s="30"/>
      <c r="C269" s="30" t="s">
        <v>890</v>
      </c>
      <c r="D269" s="41">
        <v>-126000</v>
      </c>
      <c r="E269" s="23">
        <v>-1336.1</v>
      </c>
      <c r="F269" s="24">
        <v>-2.287E-3</v>
      </c>
      <c r="G269" s="15"/>
    </row>
    <row r="270" spans="1:7" x14ac:dyDescent="0.3">
      <c r="A270" s="12" t="s">
        <v>1305</v>
      </c>
      <c r="B270" s="30"/>
      <c r="C270" s="30" t="s">
        <v>904</v>
      </c>
      <c r="D270" s="41">
        <v>-104975</v>
      </c>
      <c r="E270" s="23">
        <v>-1356.75</v>
      </c>
      <c r="F270" s="24">
        <v>-2.3219999999999998E-3</v>
      </c>
      <c r="G270" s="15"/>
    </row>
    <row r="271" spans="1:7" x14ac:dyDescent="0.3">
      <c r="A271" s="12" t="s">
        <v>1306</v>
      </c>
      <c r="B271" s="30"/>
      <c r="C271" s="30" t="s">
        <v>858</v>
      </c>
      <c r="D271" s="41">
        <v>-234900</v>
      </c>
      <c r="E271" s="23">
        <v>-1365.94</v>
      </c>
      <c r="F271" s="24">
        <v>-2.3379999999999998E-3</v>
      </c>
      <c r="G271" s="15"/>
    </row>
    <row r="272" spans="1:7" x14ac:dyDescent="0.3">
      <c r="A272" s="12" t="s">
        <v>1307</v>
      </c>
      <c r="B272" s="30"/>
      <c r="C272" s="30" t="s">
        <v>917</v>
      </c>
      <c r="D272" s="41">
        <v>-66000</v>
      </c>
      <c r="E272" s="23">
        <v>-1374.81</v>
      </c>
      <c r="F272" s="24">
        <v>-2.3530000000000001E-3</v>
      </c>
      <c r="G272" s="15"/>
    </row>
    <row r="273" spans="1:7" x14ac:dyDescent="0.3">
      <c r="A273" s="12" t="s">
        <v>1308</v>
      </c>
      <c r="B273" s="30"/>
      <c r="C273" s="30" t="s">
        <v>846</v>
      </c>
      <c r="D273" s="41">
        <v>-1064700</v>
      </c>
      <c r="E273" s="23">
        <v>-1399.02</v>
      </c>
      <c r="F273" s="24">
        <v>-2.395E-3</v>
      </c>
      <c r="G273" s="15"/>
    </row>
    <row r="274" spans="1:7" x14ac:dyDescent="0.3">
      <c r="A274" s="12" t="s">
        <v>1309</v>
      </c>
      <c r="B274" s="30"/>
      <c r="C274" s="30" t="s">
        <v>1026</v>
      </c>
      <c r="D274" s="41">
        <v>-277000</v>
      </c>
      <c r="E274" s="23">
        <v>-1419.35</v>
      </c>
      <c r="F274" s="24">
        <v>-2.4299999999999999E-3</v>
      </c>
      <c r="G274" s="15"/>
    </row>
    <row r="275" spans="1:7" x14ac:dyDescent="0.3">
      <c r="A275" s="12" t="s">
        <v>1310</v>
      </c>
      <c r="B275" s="30"/>
      <c r="C275" s="30" t="s">
        <v>939</v>
      </c>
      <c r="D275" s="41">
        <v>-76175</v>
      </c>
      <c r="E275" s="23">
        <v>-1483.55</v>
      </c>
      <c r="F275" s="24">
        <v>-2.539E-3</v>
      </c>
      <c r="G275" s="15"/>
    </row>
    <row r="276" spans="1:7" x14ac:dyDescent="0.3">
      <c r="A276" s="12" t="s">
        <v>1311</v>
      </c>
      <c r="B276" s="30"/>
      <c r="C276" s="30" t="s">
        <v>849</v>
      </c>
      <c r="D276" s="41">
        <v>-80993</v>
      </c>
      <c r="E276" s="23">
        <v>-1491.12</v>
      </c>
      <c r="F276" s="24">
        <v>-2.552E-3</v>
      </c>
      <c r="G276" s="15"/>
    </row>
    <row r="277" spans="1:7" x14ac:dyDescent="0.3">
      <c r="A277" s="12" t="s">
        <v>1312</v>
      </c>
      <c r="B277" s="30"/>
      <c r="C277" s="30" t="s">
        <v>1026</v>
      </c>
      <c r="D277" s="41">
        <v>-1210500</v>
      </c>
      <c r="E277" s="23">
        <v>-1498.6</v>
      </c>
      <c r="F277" s="24">
        <v>-2.565E-3</v>
      </c>
      <c r="G277" s="15"/>
    </row>
    <row r="278" spans="1:7" x14ac:dyDescent="0.3">
      <c r="A278" s="12" t="s">
        <v>1313</v>
      </c>
      <c r="B278" s="30"/>
      <c r="C278" s="30" t="s">
        <v>978</v>
      </c>
      <c r="D278" s="41">
        <v>-76250</v>
      </c>
      <c r="E278" s="23">
        <v>-1518.18</v>
      </c>
      <c r="F278" s="24">
        <v>-2.5990000000000002E-3</v>
      </c>
      <c r="G278" s="15"/>
    </row>
    <row r="279" spans="1:7" x14ac:dyDescent="0.3">
      <c r="A279" s="12" t="s">
        <v>1314</v>
      </c>
      <c r="B279" s="30"/>
      <c r="C279" s="30" t="s">
        <v>846</v>
      </c>
      <c r="D279" s="41">
        <v>-629100</v>
      </c>
      <c r="E279" s="23">
        <v>-1526.51</v>
      </c>
      <c r="F279" s="24">
        <v>-2.6129999999999999E-3</v>
      </c>
      <c r="G279" s="15"/>
    </row>
    <row r="280" spans="1:7" x14ac:dyDescent="0.3">
      <c r="A280" s="12" t="s">
        <v>1315</v>
      </c>
      <c r="B280" s="30"/>
      <c r="C280" s="30" t="s">
        <v>890</v>
      </c>
      <c r="D280" s="41">
        <v>-441000</v>
      </c>
      <c r="E280" s="23">
        <v>-1550.78</v>
      </c>
      <c r="F280" s="24">
        <v>-2.6549999999999998E-3</v>
      </c>
      <c r="G280" s="15"/>
    </row>
    <row r="281" spans="1:7" x14ac:dyDescent="0.3">
      <c r="A281" s="12" t="s">
        <v>1316</v>
      </c>
      <c r="B281" s="30"/>
      <c r="C281" s="30" t="s">
        <v>855</v>
      </c>
      <c r="D281" s="41">
        <v>-120400</v>
      </c>
      <c r="E281" s="23">
        <v>-1583.56</v>
      </c>
      <c r="F281" s="24">
        <v>-2.7109999999999999E-3</v>
      </c>
      <c r="G281" s="15"/>
    </row>
    <row r="282" spans="1:7" x14ac:dyDescent="0.3">
      <c r="A282" s="12" t="s">
        <v>1317</v>
      </c>
      <c r="B282" s="30"/>
      <c r="C282" s="30" t="s">
        <v>852</v>
      </c>
      <c r="D282" s="41">
        <v>-1998976</v>
      </c>
      <c r="E282" s="23">
        <v>-1597.18</v>
      </c>
      <c r="F282" s="24">
        <v>-2.7339999999999999E-3</v>
      </c>
      <c r="G282" s="15"/>
    </row>
    <row r="283" spans="1:7" x14ac:dyDescent="0.3">
      <c r="A283" s="12" t="s">
        <v>1318</v>
      </c>
      <c r="B283" s="30"/>
      <c r="C283" s="30" t="s">
        <v>978</v>
      </c>
      <c r="D283" s="41">
        <v>-143000</v>
      </c>
      <c r="E283" s="23">
        <v>-1625.98</v>
      </c>
      <c r="F283" s="24">
        <v>-2.7829999999999999E-3</v>
      </c>
      <c r="G283" s="15"/>
    </row>
    <row r="284" spans="1:7" x14ac:dyDescent="0.3">
      <c r="A284" s="12" t="s">
        <v>1319</v>
      </c>
      <c r="B284" s="30"/>
      <c r="C284" s="30" t="s">
        <v>939</v>
      </c>
      <c r="D284" s="41">
        <v>-403500</v>
      </c>
      <c r="E284" s="23">
        <v>-1654.75</v>
      </c>
      <c r="F284" s="24">
        <v>-2.833E-3</v>
      </c>
      <c r="G284" s="15"/>
    </row>
    <row r="285" spans="1:7" x14ac:dyDescent="0.3">
      <c r="A285" s="12" t="s">
        <v>1320</v>
      </c>
      <c r="B285" s="30"/>
      <c r="C285" s="30" t="s">
        <v>939</v>
      </c>
      <c r="D285" s="41">
        <v>-251900</v>
      </c>
      <c r="E285" s="23">
        <v>-1702.21</v>
      </c>
      <c r="F285" s="24">
        <v>-2.9139999999999999E-3</v>
      </c>
      <c r="G285" s="15"/>
    </row>
    <row r="286" spans="1:7" x14ac:dyDescent="0.3">
      <c r="A286" s="12" t="s">
        <v>1321</v>
      </c>
      <c r="B286" s="30"/>
      <c r="C286" s="30" t="s">
        <v>864</v>
      </c>
      <c r="D286" s="41">
        <v>-118500</v>
      </c>
      <c r="E286" s="23">
        <v>-1833.97</v>
      </c>
      <c r="F286" s="24">
        <v>-3.1389999999999999E-3</v>
      </c>
      <c r="G286" s="15"/>
    </row>
    <row r="287" spans="1:7" x14ac:dyDescent="0.3">
      <c r="A287" s="12" t="s">
        <v>1322</v>
      </c>
      <c r="B287" s="30"/>
      <c r="C287" s="30" t="s">
        <v>1005</v>
      </c>
      <c r="D287" s="41">
        <v>-132275</v>
      </c>
      <c r="E287" s="23">
        <v>-1874.73</v>
      </c>
      <c r="F287" s="24">
        <v>-3.209E-3</v>
      </c>
      <c r="G287" s="15"/>
    </row>
    <row r="288" spans="1:7" x14ac:dyDescent="0.3">
      <c r="A288" s="12" t="s">
        <v>1323</v>
      </c>
      <c r="B288" s="30"/>
      <c r="C288" s="30" t="s">
        <v>858</v>
      </c>
      <c r="D288" s="41">
        <v>-344000</v>
      </c>
      <c r="E288" s="23">
        <v>-1886.32</v>
      </c>
      <c r="F288" s="24">
        <v>-3.2290000000000001E-3</v>
      </c>
      <c r="G288" s="15"/>
    </row>
    <row r="289" spans="1:7" x14ac:dyDescent="0.3">
      <c r="A289" s="12" t="s">
        <v>1324</v>
      </c>
      <c r="B289" s="30"/>
      <c r="C289" s="30" t="s">
        <v>1000</v>
      </c>
      <c r="D289" s="41">
        <v>-51200</v>
      </c>
      <c r="E289" s="23">
        <v>-1913.86</v>
      </c>
      <c r="F289" s="24">
        <v>-3.2759999999999998E-3</v>
      </c>
      <c r="G289" s="15"/>
    </row>
    <row r="290" spans="1:7" x14ac:dyDescent="0.3">
      <c r="A290" s="12" t="s">
        <v>1325</v>
      </c>
      <c r="B290" s="30"/>
      <c r="C290" s="30" t="s">
        <v>858</v>
      </c>
      <c r="D290" s="41">
        <v>-52650</v>
      </c>
      <c r="E290" s="23">
        <v>-1915.59</v>
      </c>
      <c r="F290" s="24">
        <v>-3.2789999999999998E-3</v>
      </c>
      <c r="G290" s="15"/>
    </row>
    <row r="291" spans="1:7" x14ac:dyDescent="0.3">
      <c r="A291" s="12" t="s">
        <v>1326</v>
      </c>
      <c r="B291" s="30"/>
      <c r="C291" s="30" t="s">
        <v>909</v>
      </c>
      <c r="D291" s="41">
        <v>-159500</v>
      </c>
      <c r="E291" s="23">
        <v>-1923.25</v>
      </c>
      <c r="F291" s="24">
        <v>-3.2919999999999998E-3</v>
      </c>
      <c r="G291" s="15"/>
    </row>
    <row r="292" spans="1:7" x14ac:dyDescent="0.3">
      <c r="A292" s="12" t="s">
        <v>1327</v>
      </c>
      <c r="B292" s="30"/>
      <c r="C292" s="30" t="s">
        <v>846</v>
      </c>
      <c r="D292" s="41">
        <v>-304000</v>
      </c>
      <c r="E292" s="23">
        <v>-1939.52</v>
      </c>
      <c r="F292" s="24">
        <v>-3.32E-3</v>
      </c>
      <c r="G292" s="15"/>
    </row>
    <row r="293" spans="1:7" x14ac:dyDescent="0.3">
      <c r="A293" s="12" t="s">
        <v>1328</v>
      </c>
      <c r="B293" s="30"/>
      <c r="C293" s="30" t="s">
        <v>846</v>
      </c>
      <c r="D293" s="41">
        <v>-1720000</v>
      </c>
      <c r="E293" s="23">
        <v>-2024.44</v>
      </c>
      <c r="F293" s="24">
        <v>-3.4650000000000002E-3</v>
      </c>
      <c r="G293" s="15"/>
    </row>
    <row r="294" spans="1:7" x14ac:dyDescent="0.3">
      <c r="A294" s="12" t="s">
        <v>1329</v>
      </c>
      <c r="B294" s="30"/>
      <c r="C294" s="30" t="s">
        <v>987</v>
      </c>
      <c r="D294" s="41">
        <v>-488125</v>
      </c>
      <c r="E294" s="23">
        <v>-2028.89</v>
      </c>
      <c r="F294" s="24">
        <v>-3.473E-3</v>
      </c>
      <c r="G294" s="15"/>
    </row>
    <row r="295" spans="1:7" x14ac:dyDescent="0.3">
      <c r="A295" s="12" t="s">
        <v>1330</v>
      </c>
      <c r="B295" s="30"/>
      <c r="C295" s="30" t="s">
        <v>852</v>
      </c>
      <c r="D295" s="41">
        <v>-1908000</v>
      </c>
      <c r="E295" s="23">
        <v>-2032.02</v>
      </c>
      <c r="F295" s="24">
        <v>-3.4780000000000002E-3</v>
      </c>
      <c r="G295" s="15"/>
    </row>
    <row r="296" spans="1:7" x14ac:dyDescent="0.3">
      <c r="A296" s="12" t="s">
        <v>1331</v>
      </c>
      <c r="B296" s="30"/>
      <c r="C296" s="30" t="s">
        <v>973</v>
      </c>
      <c r="D296" s="41">
        <v>-54800</v>
      </c>
      <c r="E296" s="23">
        <v>-2064.15</v>
      </c>
      <c r="F296" s="24">
        <v>-3.5330000000000001E-3</v>
      </c>
      <c r="G296" s="15"/>
    </row>
    <row r="297" spans="1:7" x14ac:dyDescent="0.3">
      <c r="A297" s="12" t="s">
        <v>1332</v>
      </c>
      <c r="B297" s="30"/>
      <c r="C297" s="30" t="s">
        <v>978</v>
      </c>
      <c r="D297" s="41">
        <v>-279500</v>
      </c>
      <c r="E297" s="23">
        <v>-2078.2199999999998</v>
      </c>
      <c r="F297" s="24">
        <v>-3.558E-3</v>
      </c>
      <c r="G297" s="15"/>
    </row>
    <row r="298" spans="1:7" x14ac:dyDescent="0.3">
      <c r="A298" s="12" t="s">
        <v>1333</v>
      </c>
      <c r="B298" s="30"/>
      <c r="C298" s="30" t="s">
        <v>917</v>
      </c>
      <c r="D298" s="41">
        <v>-1282500</v>
      </c>
      <c r="E298" s="23">
        <v>-2078.9299999999998</v>
      </c>
      <c r="F298" s="24">
        <v>-3.5590000000000001E-3</v>
      </c>
      <c r="G298" s="15"/>
    </row>
    <row r="299" spans="1:7" x14ac:dyDescent="0.3">
      <c r="A299" s="12" t="s">
        <v>1334</v>
      </c>
      <c r="B299" s="30"/>
      <c r="C299" s="30" t="s">
        <v>978</v>
      </c>
      <c r="D299" s="41">
        <v>-83625</v>
      </c>
      <c r="E299" s="23">
        <v>-2133.36</v>
      </c>
      <c r="F299" s="24">
        <v>-3.6519999999999999E-3</v>
      </c>
      <c r="G299" s="15"/>
    </row>
    <row r="300" spans="1:7" x14ac:dyDescent="0.3">
      <c r="A300" s="12" t="s">
        <v>1335</v>
      </c>
      <c r="B300" s="30"/>
      <c r="C300" s="30" t="s">
        <v>895</v>
      </c>
      <c r="D300" s="41">
        <v>-495575</v>
      </c>
      <c r="E300" s="23">
        <v>-2181.52</v>
      </c>
      <c r="F300" s="24">
        <v>-3.7339999999999999E-3</v>
      </c>
      <c r="G300" s="15"/>
    </row>
    <row r="301" spans="1:7" x14ac:dyDescent="0.3">
      <c r="A301" s="12" t="s">
        <v>1336</v>
      </c>
      <c r="B301" s="30"/>
      <c r="C301" s="30" t="s">
        <v>973</v>
      </c>
      <c r="D301" s="41">
        <v>-10960</v>
      </c>
      <c r="E301" s="23">
        <v>-2194.33</v>
      </c>
      <c r="F301" s="24">
        <v>-3.7559999999999998E-3</v>
      </c>
      <c r="G301" s="15"/>
    </row>
    <row r="302" spans="1:7" x14ac:dyDescent="0.3">
      <c r="A302" s="12" t="s">
        <v>1337</v>
      </c>
      <c r="B302" s="30"/>
      <c r="C302" s="30" t="s">
        <v>858</v>
      </c>
      <c r="D302" s="41">
        <v>-581400</v>
      </c>
      <c r="E302" s="23">
        <v>-2210.77</v>
      </c>
      <c r="F302" s="24">
        <v>-3.784E-3</v>
      </c>
      <c r="G302" s="15"/>
    </row>
    <row r="303" spans="1:7" x14ac:dyDescent="0.3">
      <c r="A303" s="12" t="s">
        <v>1338</v>
      </c>
      <c r="B303" s="30"/>
      <c r="C303" s="30" t="s">
        <v>861</v>
      </c>
      <c r="D303" s="41">
        <v>-542000</v>
      </c>
      <c r="E303" s="23">
        <v>-2256.08</v>
      </c>
      <c r="F303" s="24">
        <v>-3.862E-3</v>
      </c>
      <c r="G303" s="15"/>
    </row>
    <row r="304" spans="1:7" x14ac:dyDescent="0.3">
      <c r="A304" s="12" t="s">
        <v>1339</v>
      </c>
      <c r="B304" s="30"/>
      <c r="C304" s="30" t="s">
        <v>884</v>
      </c>
      <c r="D304" s="41">
        <v>-403500</v>
      </c>
      <c r="E304" s="23">
        <v>-2364.11</v>
      </c>
      <c r="F304" s="24">
        <v>-4.0470000000000002E-3</v>
      </c>
      <c r="G304" s="15"/>
    </row>
    <row r="305" spans="1:7" x14ac:dyDescent="0.3">
      <c r="A305" s="12" t="s">
        <v>1340</v>
      </c>
      <c r="B305" s="30"/>
      <c r="C305" s="30" t="s">
        <v>948</v>
      </c>
      <c r="D305" s="41">
        <v>-360450</v>
      </c>
      <c r="E305" s="23">
        <v>-2411.41</v>
      </c>
      <c r="F305" s="24">
        <v>-4.1279999999999997E-3</v>
      </c>
      <c r="G305" s="15"/>
    </row>
    <row r="306" spans="1:7" x14ac:dyDescent="0.3">
      <c r="A306" s="12" t="s">
        <v>1341</v>
      </c>
      <c r="B306" s="30"/>
      <c r="C306" s="30" t="s">
        <v>852</v>
      </c>
      <c r="D306" s="41">
        <v>-598000</v>
      </c>
      <c r="E306" s="23">
        <v>-2412.33</v>
      </c>
      <c r="F306" s="24">
        <v>-4.13E-3</v>
      </c>
      <c r="G306" s="15"/>
    </row>
    <row r="307" spans="1:7" x14ac:dyDescent="0.3">
      <c r="A307" s="12" t="s">
        <v>1342</v>
      </c>
      <c r="B307" s="30"/>
      <c r="C307" s="30" t="s">
        <v>964</v>
      </c>
      <c r="D307" s="41">
        <v>-457200</v>
      </c>
      <c r="E307" s="23">
        <v>-2414.6999999999998</v>
      </c>
      <c r="F307" s="24">
        <v>-4.1339999999999997E-3</v>
      </c>
      <c r="G307" s="15"/>
    </row>
    <row r="308" spans="1:7" x14ac:dyDescent="0.3">
      <c r="A308" s="12" t="s">
        <v>1343</v>
      </c>
      <c r="B308" s="30"/>
      <c r="C308" s="30" t="s">
        <v>861</v>
      </c>
      <c r="D308" s="41">
        <v>-112875</v>
      </c>
      <c r="E308" s="23">
        <v>-2421.2800000000002</v>
      </c>
      <c r="F308" s="24">
        <v>-4.1450000000000002E-3</v>
      </c>
      <c r="G308" s="15"/>
    </row>
    <row r="309" spans="1:7" x14ac:dyDescent="0.3">
      <c r="A309" s="12" t="s">
        <v>1344</v>
      </c>
      <c r="B309" s="30"/>
      <c r="C309" s="30" t="s">
        <v>846</v>
      </c>
      <c r="D309" s="41">
        <v>-889200</v>
      </c>
      <c r="E309" s="23">
        <v>-2491.98</v>
      </c>
      <c r="F309" s="24">
        <v>-4.2659999999999998E-3</v>
      </c>
      <c r="G309" s="15"/>
    </row>
    <row r="310" spans="1:7" x14ac:dyDescent="0.3">
      <c r="A310" s="12" t="s">
        <v>1345</v>
      </c>
      <c r="B310" s="30"/>
      <c r="C310" s="30" t="s">
        <v>953</v>
      </c>
      <c r="D310" s="41">
        <v>-1209800</v>
      </c>
      <c r="E310" s="23">
        <v>-2575.06</v>
      </c>
      <c r="F310" s="24">
        <v>-4.4079999999999996E-3</v>
      </c>
      <c r="G310" s="15"/>
    </row>
    <row r="311" spans="1:7" x14ac:dyDescent="0.3">
      <c r="A311" s="12" t="s">
        <v>1346</v>
      </c>
      <c r="B311" s="30"/>
      <c r="C311" s="30" t="s">
        <v>948</v>
      </c>
      <c r="D311" s="41">
        <v>-2371500</v>
      </c>
      <c r="E311" s="23">
        <v>-2586.12</v>
      </c>
      <c r="F311" s="24">
        <v>-4.4270000000000004E-3</v>
      </c>
      <c r="G311" s="15"/>
    </row>
    <row r="312" spans="1:7" x14ac:dyDescent="0.3">
      <c r="A312" s="12" t="s">
        <v>1347</v>
      </c>
      <c r="B312" s="30"/>
      <c r="C312" s="30" t="s">
        <v>948</v>
      </c>
      <c r="D312" s="41">
        <v>-3162000</v>
      </c>
      <c r="E312" s="23">
        <v>-2586.52</v>
      </c>
      <c r="F312" s="24">
        <v>-4.4279999999999996E-3</v>
      </c>
      <c r="G312" s="15"/>
    </row>
    <row r="313" spans="1:7" x14ac:dyDescent="0.3">
      <c r="A313" s="12" t="s">
        <v>1348</v>
      </c>
      <c r="B313" s="30"/>
      <c r="C313" s="30" t="s">
        <v>846</v>
      </c>
      <c r="D313" s="41">
        <v>-349200</v>
      </c>
      <c r="E313" s="23">
        <v>-2635.06</v>
      </c>
      <c r="F313" s="24">
        <v>-4.5110000000000003E-3</v>
      </c>
      <c r="G313" s="15"/>
    </row>
    <row r="314" spans="1:7" x14ac:dyDescent="0.3">
      <c r="A314" s="12" t="s">
        <v>1349</v>
      </c>
      <c r="B314" s="30"/>
      <c r="C314" s="30" t="s">
        <v>864</v>
      </c>
      <c r="D314" s="41">
        <v>-160550</v>
      </c>
      <c r="E314" s="23">
        <v>-2705.43</v>
      </c>
      <c r="F314" s="24">
        <v>-4.6309999999999997E-3</v>
      </c>
      <c r="G314" s="15"/>
    </row>
    <row r="315" spans="1:7" x14ac:dyDescent="0.3">
      <c r="A315" s="12" t="s">
        <v>1350</v>
      </c>
      <c r="B315" s="30"/>
      <c r="C315" s="30" t="s">
        <v>855</v>
      </c>
      <c r="D315" s="41">
        <v>-589950</v>
      </c>
      <c r="E315" s="23">
        <v>-2788.69</v>
      </c>
      <c r="F315" s="24">
        <v>-4.7739999999999996E-3</v>
      </c>
      <c r="G315" s="15"/>
    </row>
    <row r="316" spans="1:7" x14ac:dyDescent="0.3">
      <c r="A316" s="12" t="s">
        <v>1351</v>
      </c>
      <c r="B316" s="30"/>
      <c r="C316" s="30" t="s">
        <v>939</v>
      </c>
      <c r="D316" s="41">
        <v>-82200</v>
      </c>
      <c r="E316" s="23">
        <v>-2803.47</v>
      </c>
      <c r="F316" s="24">
        <v>-4.7990000000000003E-3</v>
      </c>
      <c r="G316" s="15"/>
    </row>
    <row r="317" spans="1:7" x14ac:dyDescent="0.3">
      <c r="A317" s="12" t="s">
        <v>1352</v>
      </c>
      <c r="B317" s="30"/>
      <c r="C317" s="30" t="s">
        <v>852</v>
      </c>
      <c r="D317" s="41">
        <v>-38750</v>
      </c>
      <c r="E317" s="23">
        <v>-2840.88</v>
      </c>
      <c r="F317" s="24">
        <v>-4.8630000000000001E-3</v>
      </c>
      <c r="G317" s="15"/>
    </row>
    <row r="318" spans="1:7" x14ac:dyDescent="0.3">
      <c r="A318" s="12" t="s">
        <v>1353</v>
      </c>
      <c r="B318" s="30"/>
      <c r="C318" s="30" t="s">
        <v>852</v>
      </c>
      <c r="D318" s="41">
        <v>-382500</v>
      </c>
      <c r="E318" s="23">
        <v>-3033.42</v>
      </c>
      <c r="F318" s="24">
        <v>-5.1929999999999997E-3</v>
      </c>
      <c r="G318" s="15"/>
    </row>
    <row r="319" spans="1:7" x14ac:dyDescent="0.3">
      <c r="A319" s="12" t="s">
        <v>1354</v>
      </c>
      <c r="B319" s="30"/>
      <c r="C319" s="30" t="s">
        <v>846</v>
      </c>
      <c r="D319" s="41">
        <v>-281700</v>
      </c>
      <c r="E319" s="23">
        <v>-3136.45</v>
      </c>
      <c r="F319" s="24">
        <v>-5.3689999999999996E-3</v>
      </c>
      <c r="G319" s="15"/>
    </row>
    <row r="320" spans="1:7" x14ac:dyDescent="0.3">
      <c r="A320" s="12" t="s">
        <v>1355</v>
      </c>
      <c r="B320" s="30"/>
      <c r="C320" s="30" t="s">
        <v>930</v>
      </c>
      <c r="D320" s="41">
        <v>-384375</v>
      </c>
      <c r="E320" s="23">
        <v>-3139.58</v>
      </c>
      <c r="F320" s="24">
        <v>-5.3749999999999996E-3</v>
      </c>
      <c r="G320" s="15"/>
    </row>
    <row r="321" spans="1:7" x14ac:dyDescent="0.3">
      <c r="A321" s="12" t="s">
        <v>1356</v>
      </c>
      <c r="B321" s="30"/>
      <c r="C321" s="30" t="s">
        <v>890</v>
      </c>
      <c r="D321" s="41">
        <v>-92000</v>
      </c>
      <c r="E321" s="23">
        <v>-3176.58</v>
      </c>
      <c r="F321" s="24">
        <v>-5.4380000000000001E-3</v>
      </c>
      <c r="G321" s="15"/>
    </row>
    <row r="322" spans="1:7" x14ac:dyDescent="0.3">
      <c r="A322" s="12" t="s">
        <v>1357</v>
      </c>
      <c r="B322" s="30"/>
      <c r="C322" s="30" t="s">
        <v>925</v>
      </c>
      <c r="D322" s="41">
        <v>-277800</v>
      </c>
      <c r="E322" s="23">
        <v>-3332.63</v>
      </c>
      <c r="F322" s="24">
        <v>-5.705E-3</v>
      </c>
      <c r="G322" s="15"/>
    </row>
    <row r="323" spans="1:7" x14ac:dyDescent="0.3">
      <c r="A323" s="12" t="s">
        <v>1358</v>
      </c>
      <c r="B323" s="30"/>
      <c r="C323" s="30" t="s">
        <v>922</v>
      </c>
      <c r="D323" s="41">
        <v>-146775</v>
      </c>
      <c r="E323" s="23">
        <v>-3381.11</v>
      </c>
      <c r="F323" s="24">
        <v>-5.7879999999999997E-3</v>
      </c>
      <c r="G323" s="15"/>
    </row>
    <row r="324" spans="1:7" x14ac:dyDescent="0.3">
      <c r="A324" s="12" t="s">
        <v>1359</v>
      </c>
      <c r="B324" s="30"/>
      <c r="C324" s="30" t="s">
        <v>917</v>
      </c>
      <c r="D324" s="41">
        <v>-266000</v>
      </c>
      <c r="E324" s="23">
        <v>-3406.66</v>
      </c>
      <c r="F324" s="24">
        <v>-5.8320000000000004E-3</v>
      </c>
      <c r="G324" s="15"/>
    </row>
    <row r="325" spans="1:7" x14ac:dyDescent="0.3">
      <c r="A325" s="12" t="s">
        <v>1360</v>
      </c>
      <c r="B325" s="30"/>
      <c r="C325" s="30" t="s">
        <v>852</v>
      </c>
      <c r="D325" s="41">
        <v>-322025</v>
      </c>
      <c r="E325" s="23">
        <v>-3451.46</v>
      </c>
      <c r="F325" s="24">
        <v>-5.9090000000000002E-3</v>
      </c>
      <c r="G325" s="15"/>
    </row>
    <row r="326" spans="1:7" x14ac:dyDescent="0.3">
      <c r="A326" s="12" t="s">
        <v>1361</v>
      </c>
      <c r="B326" s="30"/>
      <c r="C326" s="30" t="s">
        <v>846</v>
      </c>
      <c r="D326" s="41">
        <v>-2850000</v>
      </c>
      <c r="E326" s="23">
        <v>-3511.2</v>
      </c>
      <c r="F326" s="24">
        <v>-6.0109999999999999E-3</v>
      </c>
      <c r="G326" s="15"/>
    </row>
    <row r="327" spans="1:7" x14ac:dyDescent="0.3">
      <c r="A327" s="12" t="s">
        <v>1362</v>
      </c>
      <c r="B327" s="30"/>
      <c r="C327" s="30" t="s">
        <v>912</v>
      </c>
      <c r="D327" s="41">
        <v>-175800</v>
      </c>
      <c r="E327" s="23">
        <v>-3555.99</v>
      </c>
      <c r="F327" s="24">
        <v>-6.0879999999999997E-3</v>
      </c>
      <c r="G327" s="15"/>
    </row>
    <row r="328" spans="1:7" x14ac:dyDescent="0.3">
      <c r="A328" s="12" t="s">
        <v>1363</v>
      </c>
      <c r="B328" s="30"/>
      <c r="C328" s="30" t="s">
        <v>909</v>
      </c>
      <c r="D328" s="41">
        <v>-40250000</v>
      </c>
      <c r="E328" s="23">
        <v>-3703</v>
      </c>
      <c r="F328" s="24">
        <v>-6.339E-3</v>
      </c>
      <c r="G328" s="15"/>
    </row>
    <row r="329" spans="1:7" x14ac:dyDescent="0.3">
      <c r="A329" s="12" t="s">
        <v>1364</v>
      </c>
      <c r="B329" s="30"/>
      <c r="C329" s="30" t="s">
        <v>852</v>
      </c>
      <c r="D329" s="41">
        <v>-3149600</v>
      </c>
      <c r="E329" s="23">
        <v>-3719.68</v>
      </c>
      <c r="F329" s="24">
        <v>-6.3680000000000004E-3</v>
      </c>
      <c r="G329" s="15"/>
    </row>
    <row r="330" spans="1:7" x14ac:dyDescent="0.3">
      <c r="A330" s="12" t="s">
        <v>1365</v>
      </c>
      <c r="B330" s="30"/>
      <c r="C330" s="30" t="s">
        <v>904</v>
      </c>
      <c r="D330" s="41">
        <v>-655600</v>
      </c>
      <c r="E330" s="23">
        <v>-3783.47</v>
      </c>
      <c r="F330" s="24">
        <v>-6.4770000000000001E-3</v>
      </c>
      <c r="G330" s="15"/>
    </row>
    <row r="331" spans="1:7" x14ac:dyDescent="0.3">
      <c r="A331" s="12" t="s">
        <v>1366</v>
      </c>
      <c r="B331" s="30"/>
      <c r="C331" s="30" t="s">
        <v>861</v>
      </c>
      <c r="D331" s="41">
        <v>-120000</v>
      </c>
      <c r="E331" s="23">
        <v>-3874.56</v>
      </c>
      <c r="F331" s="24">
        <v>-6.633E-3</v>
      </c>
      <c r="G331" s="15"/>
    </row>
    <row r="332" spans="1:7" x14ac:dyDescent="0.3">
      <c r="A332" s="12" t="s">
        <v>1367</v>
      </c>
      <c r="B332" s="30"/>
      <c r="C332" s="30" t="s">
        <v>861</v>
      </c>
      <c r="D332" s="41">
        <v>-117200</v>
      </c>
      <c r="E332" s="23">
        <v>-3900.59</v>
      </c>
      <c r="F332" s="24">
        <v>-6.6779999999999999E-3</v>
      </c>
      <c r="G332" s="15"/>
    </row>
    <row r="333" spans="1:7" x14ac:dyDescent="0.3">
      <c r="A333" s="12" t="s">
        <v>1368</v>
      </c>
      <c r="B333" s="30"/>
      <c r="C333" s="30" t="s">
        <v>849</v>
      </c>
      <c r="D333" s="41">
        <v>-807000</v>
      </c>
      <c r="E333" s="23">
        <v>-4060.02</v>
      </c>
      <c r="F333" s="24">
        <v>-6.9499999999999996E-3</v>
      </c>
      <c r="G333" s="15"/>
    </row>
    <row r="334" spans="1:7" x14ac:dyDescent="0.3">
      <c r="A334" s="12" t="s">
        <v>1369</v>
      </c>
      <c r="B334" s="30"/>
      <c r="C334" s="30" t="s">
        <v>895</v>
      </c>
      <c r="D334" s="41">
        <v>-5138250</v>
      </c>
      <c r="E334" s="23">
        <v>-4082.34</v>
      </c>
      <c r="F334" s="24">
        <v>-6.9890000000000004E-3</v>
      </c>
      <c r="G334" s="15"/>
    </row>
    <row r="335" spans="1:7" x14ac:dyDescent="0.3">
      <c r="A335" s="12" t="s">
        <v>1370</v>
      </c>
      <c r="B335" s="30"/>
      <c r="C335" s="30" t="s">
        <v>852</v>
      </c>
      <c r="D335" s="41">
        <v>-2060000</v>
      </c>
      <c r="E335" s="23">
        <v>-4265.2299999999996</v>
      </c>
      <c r="F335" s="24">
        <v>-7.3020000000000003E-3</v>
      </c>
      <c r="G335" s="15"/>
    </row>
    <row r="336" spans="1:7" x14ac:dyDescent="0.3">
      <c r="A336" s="12" t="s">
        <v>1371</v>
      </c>
      <c r="B336" s="30"/>
      <c r="C336" s="30" t="s">
        <v>890</v>
      </c>
      <c r="D336" s="41">
        <v>-595400</v>
      </c>
      <c r="E336" s="23">
        <v>-4599.17</v>
      </c>
      <c r="F336" s="24">
        <v>-7.8740000000000008E-3</v>
      </c>
      <c r="G336" s="15"/>
    </row>
    <row r="337" spans="1:7" x14ac:dyDescent="0.3">
      <c r="A337" s="12" t="s">
        <v>1372</v>
      </c>
      <c r="B337" s="30"/>
      <c r="C337" s="30" t="s">
        <v>887</v>
      </c>
      <c r="D337" s="41">
        <v>-2975000</v>
      </c>
      <c r="E337" s="23">
        <v>-4611.25</v>
      </c>
      <c r="F337" s="24">
        <v>-7.894E-3</v>
      </c>
      <c r="G337" s="15"/>
    </row>
    <row r="338" spans="1:7" x14ac:dyDescent="0.3">
      <c r="A338" s="12" t="s">
        <v>1373</v>
      </c>
      <c r="B338" s="30"/>
      <c r="C338" s="30" t="s">
        <v>884</v>
      </c>
      <c r="D338" s="41">
        <v>-2345625</v>
      </c>
      <c r="E338" s="23">
        <v>-5584.93</v>
      </c>
      <c r="F338" s="24">
        <v>-9.5610000000000001E-3</v>
      </c>
      <c r="G338" s="15"/>
    </row>
    <row r="339" spans="1:7" x14ac:dyDescent="0.3">
      <c r="A339" s="12" t="s">
        <v>1374</v>
      </c>
      <c r="B339" s="30"/>
      <c r="C339" s="30" t="s">
        <v>846</v>
      </c>
      <c r="D339" s="41">
        <v>-650375</v>
      </c>
      <c r="E339" s="23">
        <v>-5793.54</v>
      </c>
      <c r="F339" s="24">
        <v>-9.9179999999999997E-3</v>
      </c>
      <c r="G339" s="15"/>
    </row>
    <row r="340" spans="1:7" x14ac:dyDescent="0.3">
      <c r="A340" s="12" t="s">
        <v>1375</v>
      </c>
      <c r="B340" s="30"/>
      <c r="C340" s="30" t="s">
        <v>879</v>
      </c>
      <c r="D340" s="41">
        <v>-4830700</v>
      </c>
      <c r="E340" s="23">
        <v>-5944.18</v>
      </c>
      <c r="F340" s="24">
        <v>-1.0175999999999999E-2</v>
      </c>
      <c r="G340" s="15"/>
    </row>
    <row r="341" spans="1:7" x14ac:dyDescent="0.3">
      <c r="A341" s="12" t="s">
        <v>1376</v>
      </c>
      <c r="B341" s="30"/>
      <c r="C341" s="30" t="s">
        <v>876</v>
      </c>
      <c r="D341" s="41">
        <v>-5197500</v>
      </c>
      <c r="E341" s="23">
        <v>-7242.72</v>
      </c>
      <c r="F341" s="24">
        <v>-1.2399E-2</v>
      </c>
      <c r="G341" s="15"/>
    </row>
    <row r="342" spans="1:7" x14ac:dyDescent="0.3">
      <c r="A342" s="12" t="s">
        <v>1377</v>
      </c>
      <c r="B342" s="30"/>
      <c r="C342" s="30" t="s">
        <v>852</v>
      </c>
      <c r="D342" s="41">
        <v>-10590000</v>
      </c>
      <c r="E342" s="23">
        <v>-7322.99</v>
      </c>
      <c r="F342" s="24">
        <v>-1.2537E-2</v>
      </c>
      <c r="G342" s="15"/>
    </row>
    <row r="343" spans="1:7" x14ac:dyDescent="0.3">
      <c r="A343" s="12" t="s">
        <v>1378</v>
      </c>
      <c r="B343" s="30"/>
      <c r="C343" s="30" t="s">
        <v>846</v>
      </c>
      <c r="D343" s="41">
        <v>-391600</v>
      </c>
      <c r="E343" s="23">
        <v>-7538.89</v>
      </c>
      <c r="F343" s="24">
        <v>-1.2907E-2</v>
      </c>
      <c r="G343" s="15"/>
    </row>
    <row r="344" spans="1:7" x14ac:dyDescent="0.3">
      <c r="A344" s="12" t="s">
        <v>1379</v>
      </c>
      <c r="B344" s="30"/>
      <c r="C344" s="30" t="s">
        <v>869</v>
      </c>
      <c r="D344" s="41">
        <v>-2952750</v>
      </c>
      <c r="E344" s="23">
        <v>-8007.86</v>
      </c>
      <c r="F344" s="24">
        <v>-1.3709000000000001E-2</v>
      </c>
      <c r="G344" s="15"/>
    </row>
    <row r="345" spans="1:7" x14ac:dyDescent="0.3">
      <c r="A345" s="12" t="s">
        <v>1380</v>
      </c>
      <c r="B345" s="30"/>
      <c r="C345" s="30" t="s">
        <v>846</v>
      </c>
      <c r="D345" s="41">
        <v>-22400000</v>
      </c>
      <c r="E345" s="23">
        <v>-8075.2</v>
      </c>
      <c r="F345" s="24">
        <v>-1.3825E-2</v>
      </c>
      <c r="G345" s="15"/>
    </row>
    <row r="346" spans="1:7" x14ac:dyDescent="0.3">
      <c r="A346" s="12" t="s">
        <v>1381</v>
      </c>
      <c r="B346" s="30"/>
      <c r="C346" s="30" t="s">
        <v>864</v>
      </c>
      <c r="D346" s="41">
        <v>-2217600</v>
      </c>
      <c r="E346" s="23">
        <v>-9162.01</v>
      </c>
      <c r="F346" s="24">
        <v>-1.5685000000000001E-2</v>
      </c>
      <c r="G346" s="15"/>
    </row>
    <row r="347" spans="1:7" x14ac:dyDescent="0.3">
      <c r="A347" s="12" t="s">
        <v>1382</v>
      </c>
      <c r="B347" s="30"/>
      <c r="C347" s="30" t="s">
        <v>861</v>
      </c>
      <c r="D347" s="41">
        <v>-1274700</v>
      </c>
      <c r="E347" s="23">
        <v>-12031.89</v>
      </c>
      <c r="F347" s="24">
        <v>-2.0598999999999999E-2</v>
      </c>
      <c r="G347" s="15"/>
    </row>
    <row r="348" spans="1:7" x14ac:dyDescent="0.3">
      <c r="A348" s="12" t="s">
        <v>1383</v>
      </c>
      <c r="B348" s="30"/>
      <c r="C348" s="30" t="s">
        <v>858</v>
      </c>
      <c r="D348" s="41">
        <v>-1350300</v>
      </c>
      <c r="E348" s="23">
        <v>-12109.49</v>
      </c>
      <c r="F348" s="24">
        <v>-2.0732E-2</v>
      </c>
      <c r="G348" s="15"/>
    </row>
    <row r="349" spans="1:7" x14ac:dyDescent="0.3">
      <c r="A349" s="12" t="s">
        <v>1384</v>
      </c>
      <c r="B349" s="30"/>
      <c r="C349" s="30" t="s">
        <v>855</v>
      </c>
      <c r="D349" s="41">
        <v>-138000</v>
      </c>
      <c r="E349" s="23">
        <v>-12593.26</v>
      </c>
      <c r="F349" s="24">
        <v>-2.1559999999999999E-2</v>
      </c>
      <c r="G349" s="15"/>
    </row>
    <row r="350" spans="1:7" x14ac:dyDescent="0.3">
      <c r="A350" s="12" t="s">
        <v>1385</v>
      </c>
      <c r="B350" s="30"/>
      <c r="C350" s="30" t="s">
        <v>852</v>
      </c>
      <c r="D350" s="41">
        <v>-531300</v>
      </c>
      <c r="E350" s="23">
        <v>-13043.42</v>
      </c>
      <c r="F350" s="24">
        <v>-2.2331E-2</v>
      </c>
      <c r="G350" s="15"/>
    </row>
    <row r="351" spans="1:7" x14ac:dyDescent="0.3">
      <c r="A351" s="12" t="s">
        <v>1386</v>
      </c>
      <c r="B351" s="30"/>
      <c r="C351" s="30" t="s">
        <v>849</v>
      </c>
      <c r="D351" s="41">
        <v>-5331000</v>
      </c>
      <c r="E351" s="23">
        <v>-13610.04</v>
      </c>
      <c r="F351" s="24">
        <v>-2.3300999999999999E-2</v>
      </c>
      <c r="G351" s="15"/>
    </row>
    <row r="352" spans="1:7" x14ac:dyDescent="0.3">
      <c r="A352" s="12" t="s">
        <v>1387</v>
      </c>
      <c r="B352" s="30"/>
      <c r="C352" s="30" t="s">
        <v>846</v>
      </c>
      <c r="D352" s="41">
        <v>-981750</v>
      </c>
      <c r="E352" s="23">
        <v>-14652.13</v>
      </c>
      <c r="F352" s="24">
        <v>-2.5085E-2</v>
      </c>
      <c r="G352" s="15"/>
    </row>
    <row r="353" spans="1:7" x14ac:dyDescent="0.3">
      <c r="A353" s="12" t="s">
        <v>1388</v>
      </c>
      <c r="B353" s="30"/>
      <c r="C353" s="30" t="s">
        <v>843</v>
      </c>
      <c r="D353" s="41">
        <v>-790750</v>
      </c>
      <c r="E353" s="23">
        <v>-20932.73</v>
      </c>
      <c r="F353" s="24">
        <v>-3.5838000000000002E-2</v>
      </c>
      <c r="G353" s="15"/>
    </row>
    <row r="354" spans="1:7" x14ac:dyDescent="0.3">
      <c r="A354" s="12" t="s">
        <v>1389</v>
      </c>
      <c r="B354" s="30"/>
      <c r="C354" s="30" t="s">
        <v>840</v>
      </c>
      <c r="D354" s="41">
        <v>-710000</v>
      </c>
      <c r="E354" s="23">
        <v>-22771.119999999999</v>
      </c>
      <c r="F354" s="24">
        <v>-3.8984999999999999E-2</v>
      </c>
      <c r="G354" s="15"/>
    </row>
    <row r="355" spans="1:7" x14ac:dyDescent="0.3">
      <c r="A355" s="12" t="s">
        <v>1390</v>
      </c>
      <c r="B355" s="30"/>
      <c r="C355" s="30" t="s">
        <v>837</v>
      </c>
      <c r="D355" s="41">
        <v>-3632500</v>
      </c>
      <c r="E355" s="23">
        <v>-30743.66</v>
      </c>
      <c r="F355" s="24">
        <v>-5.2635000000000001E-2</v>
      </c>
      <c r="G355" s="15"/>
    </row>
    <row r="356" spans="1:7" x14ac:dyDescent="0.3">
      <c r="A356" s="16" t="s">
        <v>104</v>
      </c>
      <c r="B356" s="31"/>
      <c r="C356" s="31"/>
      <c r="D356" s="17"/>
      <c r="E356" s="42">
        <v>-431276.37</v>
      </c>
      <c r="F356" s="43">
        <v>-0.73828899999999997</v>
      </c>
      <c r="G356" s="20"/>
    </row>
    <row r="357" spans="1:7" x14ac:dyDescent="0.3">
      <c r="A357" s="12"/>
      <c r="B357" s="30"/>
      <c r="C357" s="30"/>
      <c r="D357" s="13"/>
      <c r="E357" s="14"/>
      <c r="F357" s="15"/>
      <c r="G357" s="15"/>
    </row>
    <row r="358" spans="1:7" x14ac:dyDescent="0.3">
      <c r="A358" s="12"/>
      <c r="B358" s="30"/>
      <c r="C358" s="30"/>
      <c r="D358" s="13"/>
      <c r="E358" s="14"/>
      <c r="F358" s="15"/>
      <c r="G358" s="15"/>
    </row>
    <row r="359" spans="1:7" x14ac:dyDescent="0.3">
      <c r="A359" s="12"/>
      <c r="B359" s="30"/>
      <c r="C359" s="30"/>
      <c r="D359" s="13"/>
      <c r="E359" s="14"/>
      <c r="F359" s="15"/>
      <c r="G359" s="15"/>
    </row>
    <row r="360" spans="1:7" x14ac:dyDescent="0.3">
      <c r="A360" s="21" t="s">
        <v>128</v>
      </c>
      <c r="B360" s="32"/>
      <c r="C360" s="32"/>
      <c r="D360" s="22"/>
      <c r="E360" s="44">
        <v>-431276.37</v>
      </c>
      <c r="F360" s="45">
        <v>-0.73828899999999997</v>
      </c>
      <c r="G360" s="20"/>
    </row>
    <row r="361" spans="1:7" x14ac:dyDescent="0.3">
      <c r="A361" s="12"/>
      <c r="B361" s="30"/>
      <c r="C361" s="30"/>
      <c r="D361" s="13"/>
      <c r="E361" s="14"/>
      <c r="F361" s="15"/>
      <c r="G361" s="15"/>
    </row>
    <row r="362" spans="1:7" x14ac:dyDescent="0.3">
      <c r="A362" s="16" t="s">
        <v>136</v>
      </c>
      <c r="B362" s="30"/>
      <c r="C362" s="30"/>
      <c r="D362" s="13"/>
      <c r="E362" s="14"/>
      <c r="F362" s="15"/>
      <c r="G362" s="15"/>
    </row>
    <row r="363" spans="1:7" x14ac:dyDescent="0.3">
      <c r="A363" s="16" t="s">
        <v>137</v>
      </c>
      <c r="B363" s="30"/>
      <c r="C363" s="30"/>
      <c r="D363" s="13"/>
      <c r="E363" s="14"/>
      <c r="F363" s="15"/>
      <c r="G363" s="15"/>
    </row>
    <row r="364" spans="1:7" x14ac:dyDescent="0.3">
      <c r="A364" s="12" t="s">
        <v>1391</v>
      </c>
      <c r="B364" s="30" t="s">
        <v>1392</v>
      </c>
      <c r="C364" s="30" t="s">
        <v>140</v>
      </c>
      <c r="D364" s="13">
        <v>27500000</v>
      </c>
      <c r="E364" s="14">
        <v>27567.57</v>
      </c>
      <c r="F364" s="15">
        <v>4.7199999999999999E-2</v>
      </c>
      <c r="G364" s="15">
        <v>6.1501E-2</v>
      </c>
    </row>
    <row r="365" spans="1:7" x14ac:dyDescent="0.3">
      <c r="A365" s="16" t="s">
        <v>104</v>
      </c>
      <c r="B365" s="31"/>
      <c r="C365" s="31"/>
      <c r="D365" s="17"/>
      <c r="E365" s="37">
        <v>27567.57</v>
      </c>
      <c r="F365" s="38">
        <v>4.7199999999999999E-2</v>
      </c>
      <c r="G365" s="20"/>
    </row>
    <row r="366" spans="1:7" x14ac:dyDescent="0.3">
      <c r="A366" s="12"/>
      <c r="B366" s="30"/>
      <c r="C366" s="30"/>
      <c r="D366" s="13"/>
      <c r="E366" s="14"/>
      <c r="F366" s="15"/>
      <c r="G366" s="15"/>
    </row>
    <row r="367" spans="1:7" x14ac:dyDescent="0.3">
      <c r="A367" s="16" t="s">
        <v>405</v>
      </c>
      <c r="B367" s="30"/>
      <c r="C367" s="30"/>
      <c r="D367" s="13"/>
      <c r="E367" s="14"/>
      <c r="F367" s="15"/>
      <c r="G367" s="15"/>
    </row>
    <row r="368" spans="1:7" x14ac:dyDescent="0.3">
      <c r="A368" s="12" t="s">
        <v>1393</v>
      </c>
      <c r="B368" s="30" t="s">
        <v>1394</v>
      </c>
      <c r="C368" s="30" t="s">
        <v>95</v>
      </c>
      <c r="D368" s="13">
        <v>12500000</v>
      </c>
      <c r="E368" s="14">
        <v>12576.41</v>
      </c>
      <c r="F368" s="15">
        <v>2.1499999999999998E-2</v>
      </c>
      <c r="G368" s="15">
        <v>6.2581999999999999E-2</v>
      </c>
    </row>
    <row r="369" spans="1:7" x14ac:dyDescent="0.3">
      <c r="A369" s="12" t="s">
        <v>1395</v>
      </c>
      <c r="B369" s="30" t="s">
        <v>1396</v>
      </c>
      <c r="C369" s="30" t="s">
        <v>95</v>
      </c>
      <c r="D369" s="13">
        <v>5000000</v>
      </c>
      <c r="E369" s="14">
        <v>5014.1400000000003</v>
      </c>
      <c r="F369" s="15">
        <v>8.6E-3</v>
      </c>
      <c r="G369" s="15">
        <v>5.8282E-2</v>
      </c>
    </row>
    <row r="370" spans="1:7" x14ac:dyDescent="0.3">
      <c r="A370" s="12" t="s">
        <v>1397</v>
      </c>
      <c r="B370" s="30" t="s">
        <v>1398</v>
      </c>
      <c r="C370" s="30" t="s">
        <v>95</v>
      </c>
      <c r="D370" s="13">
        <v>5000000</v>
      </c>
      <c r="E370" s="14">
        <v>5007.4799999999996</v>
      </c>
      <c r="F370" s="15">
        <v>8.6E-3</v>
      </c>
      <c r="G370" s="15">
        <v>6.5942000000000001E-2</v>
      </c>
    </row>
    <row r="371" spans="1:7" x14ac:dyDescent="0.3">
      <c r="A371" s="12" t="s">
        <v>1399</v>
      </c>
      <c r="B371" s="30" t="s">
        <v>1400</v>
      </c>
      <c r="C371" s="30" t="s">
        <v>95</v>
      </c>
      <c r="D371" s="13">
        <v>5000000</v>
      </c>
      <c r="E371" s="14">
        <v>4984.05</v>
      </c>
      <c r="F371" s="15">
        <v>8.5000000000000006E-3</v>
      </c>
      <c r="G371" s="15">
        <v>5.5937000000000001E-2</v>
      </c>
    </row>
    <row r="372" spans="1:7" x14ac:dyDescent="0.3">
      <c r="A372" s="16" t="s">
        <v>104</v>
      </c>
      <c r="B372" s="31"/>
      <c r="C372" s="31"/>
      <c r="D372" s="17"/>
      <c r="E372" s="37">
        <v>27582.080000000002</v>
      </c>
      <c r="F372" s="38">
        <v>4.7199999999999999E-2</v>
      </c>
      <c r="G372" s="20"/>
    </row>
    <row r="373" spans="1:7" x14ac:dyDescent="0.3">
      <c r="A373" s="12"/>
      <c r="B373" s="30"/>
      <c r="C373" s="30"/>
      <c r="D373" s="13"/>
      <c r="E373" s="14"/>
      <c r="F373" s="15"/>
      <c r="G373" s="15"/>
    </row>
    <row r="374" spans="1:7" x14ac:dyDescent="0.3">
      <c r="A374" s="16" t="s">
        <v>200</v>
      </c>
      <c r="B374" s="30"/>
      <c r="C374" s="30"/>
      <c r="D374" s="13"/>
      <c r="E374" s="14"/>
      <c r="F374" s="15"/>
      <c r="G374" s="15"/>
    </row>
    <row r="375" spans="1:7" x14ac:dyDescent="0.3">
      <c r="A375" s="16" t="s">
        <v>104</v>
      </c>
      <c r="B375" s="30"/>
      <c r="C375" s="30"/>
      <c r="D375" s="13"/>
      <c r="E375" s="39" t="s">
        <v>90</v>
      </c>
      <c r="F375" s="40" t="s">
        <v>90</v>
      </c>
      <c r="G375" s="15"/>
    </row>
    <row r="376" spans="1:7" x14ac:dyDescent="0.3">
      <c r="A376" s="12"/>
      <c r="B376" s="30"/>
      <c r="C376" s="30"/>
      <c r="D376" s="13"/>
      <c r="E376" s="14"/>
      <c r="F376" s="15"/>
      <c r="G376" s="15"/>
    </row>
    <row r="377" spans="1:7" x14ac:dyDescent="0.3">
      <c r="A377" s="16" t="s">
        <v>201</v>
      </c>
      <c r="B377" s="30"/>
      <c r="C377" s="30"/>
      <c r="D377" s="13"/>
      <c r="E377" s="14"/>
      <c r="F377" s="15"/>
      <c r="G377" s="15"/>
    </row>
    <row r="378" spans="1:7" x14ac:dyDescent="0.3">
      <c r="A378" s="16" t="s">
        <v>104</v>
      </c>
      <c r="B378" s="30"/>
      <c r="C378" s="30"/>
      <c r="D378" s="13"/>
      <c r="E378" s="39" t="s">
        <v>90</v>
      </c>
      <c r="F378" s="40" t="s">
        <v>90</v>
      </c>
      <c r="G378" s="15"/>
    </row>
    <row r="379" spans="1:7" x14ac:dyDescent="0.3">
      <c r="A379" s="12"/>
      <c r="B379" s="30"/>
      <c r="C379" s="30"/>
      <c r="D379" s="13"/>
      <c r="E379" s="14"/>
      <c r="F379" s="15"/>
      <c r="G379" s="15"/>
    </row>
    <row r="380" spans="1:7" x14ac:dyDescent="0.3">
      <c r="A380" s="21" t="s">
        <v>128</v>
      </c>
      <c r="B380" s="32"/>
      <c r="C380" s="32"/>
      <c r="D380" s="22"/>
      <c r="E380" s="18">
        <v>55149.65</v>
      </c>
      <c r="F380" s="19">
        <v>9.4399999999999998E-2</v>
      </c>
      <c r="G380" s="20"/>
    </row>
    <row r="381" spans="1:7" x14ac:dyDescent="0.3">
      <c r="A381" s="12"/>
      <c r="B381" s="30"/>
      <c r="C381" s="30"/>
      <c r="D381" s="13"/>
      <c r="E381" s="14"/>
      <c r="F381" s="15"/>
      <c r="G381" s="15"/>
    </row>
    <row r="382" spans="1:7" x14ac:dyDescent="0.3">
      <c r="A382" s="16" t="s">
        <v>91</v>
      </c>
      <c r="B382" s="30"/>
      <c r="C382" s="30"/>
      <c r="D382" s="13"/>
      <c r="E382" s="14"/>
      <c r="F382" s="15"/>
      <c r="G382" s="15"/>
    </row>
    <row r="383" spans="1:7" x14ac:dyDescent="0.3">
      <c r="A383" s="12"/>
      <c r="B383" s="30"/>
      <c r="C383" s="30"/>
      <c r="D383" s="13"/>
      <c r="E383" s="14"/>
      <c r="F383" s="15"/>
      <c r="G383" s="15"/>
    </row>
    <row r="384" spans="1:7" x14ac:dyDescent="0.3">
      <c r="A384" s="16" t="s">
        <v>92</v>
      </c>
      <c r="B384" s="30"/>
      <c r="C384" s="30"/>
      <c r="D384" s="13"/>
      <c r="E384" s="14"/>
      <c r="F384" s="15"/>
      <c r="G384" s="15"/>
    </row>
    <row r="385" spans="1:7" x14ac:dyDescent="0.3">
      <c r="A385" s="12" t="s">
        <v>1401</v>
      </c>
      <c r="B385" s="30" t="s">
        <v>1402</v>
      </c>
      <c r="C385" s="30" t="s">
        <v>95</v>
      </c>
      <c r="D385" s="13">
        <v>12500000</v>
      </c>
      <c r="E385" s="14">
        <v>12487.38</v>
      </c>
      <c r="F385" s="15">
        <v>2.1399999999999999E-2</v>
      </c>
      <c r="G385" s="15">
        <v>5.2743999999999999E-2</v>
      </c>
    </row>
    <row r="386" spans="1:7" x14ac:dyDescent="0.3">
      <c r="A386" s="12" t="s">
        <v>1403</v>
      </c>
      <c r="B386" s="30" t="s">
        <v>1404</v>
      </c>
      <c r="C386" s="30" t="s">
        <v>95</v>
      </c>
      <c r="D386" s="13">
        <v>10000000</v>
      </c>
      <c r="E386" s="14">
        <v>9839.9599999999991</v>
      </c>
      <c r="F386" s="15">
        <v>1.6799999999999999E-2</v>
      </c>
      <c r="G386" s="15">
        <v>5.654E-2</v>
      </c>
    </row>
    <row r="387" spans="1:7" x14ac:dyDescent="0.3">
      <c r="A387" s="12" t="s">
        <v>1405</v>
      </c>
      <c r="B387" s="30" t="s">
        <v>1406</v>
      </c>
      <c r="C387" s="30" t="s">
        <v>95</v>
      </c>
      <c r="D387" s="13">
        <v>10000000</v>
      </c>
      <c r="E387" s="14">
        <v>9779.44</v>
      </c>
      <c r="F387" s="15">
        <v>1.67E-2</v>
      </c>
      <c r="G387" s="15">
        <v>5.8799999999999998E-2</v>
      </c>
    </row>
    <row r="388" spans="1:7" x14ac:dyDescent="0.3">
      <c r="A388" s="12" t="s">
        <v>1407</v>
      </c>
      <c r="B388" s="30" t="s">
        <v>1408</v>
      </c>
      <c r="C388" s="30" t="s">
        <v>95</v>
      </c>
      <c r="D388" s="13">
        <v>10000000</v>
      </c>
      <c r="E388" s="14">
        <v>9509.85</v>
      </c>
      <c r="F388" s="15">
        <v>1.6299999999999999E-2</v>
      </c>
      <c r="G388" s="15">
        <v>6.25E-2</v>
      </c>
    </row>
    <row r="389" spans="1:7" x14ac:dyDescent="0.3">
      <c r="A389" s="12" t="s">
        <v>1409</v>
      </c>
      <c r="B389" s="30" t="s">
        <v>1410</v>
      </c>
      <c r="C389" s="30" t="s">
        <v>95</v>
      </c>
      <c r="D389" s="13">
        <v>7500000</v>
      </c>
      <c r="E389" s="14">
        <v>7445.72</v>
      </c>
      <c r="F389" s="15">
        <v>1.2699999999999999E-2</v>
      </c>
      <c r="G389" s="15">
        <v>5.4301000000000002E-2</v>
      </c>
    </row>
    <row r="390" spans="1:7" x14ac:dyDescent="0.3">
      <c r="A390" s="12" t="s">
        <v>93</v>
      </c>
      <c r="B390" s="30" t="s">
        <v>94</v>
      </c>
      <c r="C390" s="30" t="s">
        <v>95</v>
      </c>
      <c r="D390" s="13">
        <v>7500000</v>
      </c>
      <c r="E390" s="14">
        <v>7142.72</v>
      </c>
      <c r="F390" s="15">
        <v>1.2200000000000001E-2</v>
      </c>
      <c r="G390" s="15">
        <v>6.2099000000000001E-2</v>
      </c>
    </row>
    <row r="391" spans="1:7" x14ac:dyDescent="0.3">
      <c r="A391" s="12" t="s">
        <v>1411</v>
      </c>
      <c r="B391" s="30" t="s">
        <v>1412</v>
      </c>
      <c r="C391" s="30" t="s">
        <v>95</v>
      </c>
      <c r="D391" s="13">
        <v>2500000</v>
      </c>
      <c r="E391" s="14">
        <v>2392.59</v>
      </c>
      <c r="F391" s="15">
        <v>4.1000000000000003E-3</v>
      </c>
      <c r="G391" s="15">
        <v>6.1599000000000001E-2</v>
      </c>
    </row>
    <row r="392" spans="1:7" x14ac:dyDescent="0.3">
      <c r="A392" s="12" t="s">
        <v>1413</v>
      </c>
      <c r="B392" s="30" t="s">
        <v>1414</v>
      </c>
      <c r="C392" s="30" t="s">
        <v>95</v>
      </c>
      <c r="D392" s="13">
        <v>500000</v>
      </c>
      <c r="E392" s="14">
        <v>490.05</v>
      </c>
      <c r="F392" s="15">
        <v>8.0000000000000004E-4</v>
      </c>
      <c r="G392" s="15">
        <v>5.8800999999999999E-2</v>
      </c>
    </row>
    <row r="393" spans="1:7" x14ac:dyDescent="0.3">
      <c r="A393" s="16" t="s">
        <v>104</v>
      </c>
      <c r="B393" s="31"/>
      <c r="C393" s="31"/>
      <c r="D393" s="17"/>
      <c r="E393" s="37">
        <v>59087.71</v>
      </c>
      <c r="F393" s="38">
        <v>0.10100000000000001</v>
      </c>
      <c r="G393" s="20"/>
    </row>
    <row r="394" spans="1:7" x14ac:dyDescent="0.3">
      <c r="A394" s="12"/>
      <c r="B394" s="30"/>
      <c r="C394" s="30"/>
      <c r="D394" s="13"/>
      <c r="E394" s="14"/>
      <c r="F394" s="15"/>
      <c r="G394" s="15"/>
    </row>
    <row r="395" spans="1:7" x14ac:dyDescent="0.3">
      <c r="A395" s="16" t="s">
        <v>125</v>
      </c>
      <c r="B395" s="30"/>
      <c r="C395" s="30"/>
      <c r="D395" s="13"/>
      <c r="E395" s="14"/>
      <c r="F395" s="15"/>
      <c r="G395" s="15"/>
    </row>
    <row r="396" spans="1:7" x14ac:dyDescent="0.3">
      <c r="A396" s="12" t="s">
        <v>2113</v>
      </c>
      <c r="B396" s="30" t="s">
        <v>1415</v>
      </c>
      <c r="C396" s="30" t="s">
        <v>118</v>
      </c>
      <c r="D396" s="13">
        <v>15000000</v>
      </c>
      <c r="E396" s="14">
        <v>14805.74</v>
      </c>
      <c r="F396" s="15">
        <v>2.53E-2</v>
      </c>
      <c r="G396" s="15">
        <v>6.1399000000000002E-2</v>
      </c>
    </row>
    <row r="397" spans="1:7" x14ac:dyDescent="0.3">
      <c r="A397" s="12" t="s">
        <v>2114</v>
      </c>
      <c r="B397" s="30" t="s">
        <v>1416</v>
      </c>
      <c r="C397" s="30" t="s">
        <v>108</v>
      </c>
      <c r="D397" s="13">
        <v>10000000</v>
      </c>
      <c r="E397" s="14">
        <v>9803.9</v>
      </c>
      <c r="F397" s="15">
        <v>1.6799999999999999E-2</v>
      </c>
      <c r="G397" s="15">
        <v>6.1351000000000003E-2</v>
      </c>
    </row>
    <row r="398" spans="1:7" x14ac:dyDescent="0.3">
      <c r="A398" s="16" t="s">
        <v>104</v>
      </c>
      <c r="B398" s="31"/>
      <c r="C398" s="31"/>
      <c r="D398" s="17"/>
      <c r="E398" s="37">
        <v>24609.64</v>
      </c>
      <c r="F398" s="38">
        <v>4.2099999999999999E-2</v>
      </c>
      <c r="G398" s="20"/>
    </row>
    <row r="399" spans="1:7" x14ac:dyDescent="0.3">
      <c r="A399" s="12"/>
      <c r="B399" s="30"/>
      <c r="C399" s="30"/>
      <c r="D399" s="13"/>
      <c r="E399" s="14"/>
      <c r="F399" s="15"/>
      <c r="G399" s="15"/>
    </row>
    <row r="400" spans="1:7" x14ac:dyDescent="0.3">
      <c r="A400" s="21" t="s">
        <v>128</v>
      </c>
      <c r="B400" s="32"/>
      <c r="C400" s="32"/>
      <c r="D400" s="22"/>
      <c r="E400" s="18">
        <v>83697.350000000006</v>
      </c>
      <c r="F400" s="19">
        <v>0.1431</v>
      </c>
      <c r="G400" s="20"/>
    </row>
    <row r="401" spans="1:7" x14ac:dyDescent="0.3">
      <c r="A401" s="12"/>
      <c r="B401" s="30"/>
      <c r="C401" s="30"/>
      <c r="D401" s="13"/>
      <c r="E401" s="14"/>
      <c r="F401" s="15"/>
      <c r="G401" s="15"/>
    </row>
    <row r="402" spans="1:7" x14ac:dyDescent="0.3">
      <c r="A402" s="12"/>
      <c r="B402" s="30"/>
      <c r="C402" s="30"/>
      <c r="D402" s="13"/>
      <c r="E402" s="14"/>
      <c r="F402" s="15"/>
      <c r="G402" s="15"/>
    </row>
    <row r="403" spans="1:7" x14ac:dyDescent="0.3">
      <c r="A403" s="16" t="s">
        <v>129</v>
      </c>
      <c r="B403" s="30"/>
      <c r="C403" s="30"/>
      <c r="D403" s="13"/>
      <c r="E403" s="14"/>
      <c r="F403" s="15"/>
      <c r="G403" s="15"/>
    </row>
    <row r="404" spans="1:7" x14ac:dyDescent="0.3">
      <c r="A404" s="12" t="s">
        <v>130</v>
      </c>
      <c r="B404" s="30"/>
      <c r="C404" s="30"/>
      <c r="D404" s="13"/>
      <c r="E404" s="14">
        <v>18917.400000000001</v>
      </c>
      <c r="F404" s="15">
        <v>3.2399999999999998E-2</v>
      </c>
      <c r="G404" s="15">
        <v>5.4016000000000002E-2</v>
      </c>
    </row>
    <row r="405" spans="1:7" x14ac:dyDescent="0.3">
      <c r="A405" s="16" t="s">
        <v>104</v>
      </c>
      <c r="B405" s="31"/>
      <c r="C405" s="31"/>
      <c r="D405" s="17"/>
      <c r="E405" s="37">
        <v>18917.400000000001</v>
      </c>
      <c r="F405" s="38">
        <v>3.2399999999999998E-2</v>
      </c>
      <c r="G405" s="20"/>
    </row>
    <row r="406" spans="1:7" x14ac:dyDescent="0.3">
      <c r="A406" s="12"/>
      <c r="B406" s="30"/>
      <c r="C406" s="30"/>
      <c r="D406" s="13"/>
      <c r="E406" s="14"/>
      <c r="F406" s="15"/>
      <c r="G406" s="15"/>
    </row>
    <row r="407" spans="1:7" x14ac:dyDescent="0.3">
      <c r="A407" s="21" t="s">
        <v>128</v>
      </c>
      <c r="B407" s="32"/>
      <c r="C407" s="32"/>
      <c r="D407" s="22"/>
      <c r="E407" s="18">
        <v>18917.400000000001</v>
      </c>
      <c r="F407" s="19">
        <v>3.2399999999999998E-2</v>
      </c>
      <c r="G407" s="20"/>
    </row>
    <row r="408" spans="1:7" x14ac:dyDescent="0.3">
      <c r="A408" s="12" t="s">
        <v>131</v>
      </c>
      <c r="B408" s="30"/>
      <c r="C408" s="30"/>
      <c r="D408" s="13"/>
      <c r="E408" s="14">
        <v>1777.0500112</v>
      </c>
      <c r="F408" s="15">
        <v>3.042E-3</v>
      </c>
      <c r="G408" s="15"/>
    </row>
    <row r="409" spans="1:7" x14ac:dyDescent="0.3">
      <c r="A409" s="12" t="s">
        <v>132</v>
      </c>
      <c r="B409" s="30"/>
      <c r="C409" s="30"/>
      <c r="D409" s="13"/>
      <c r="E409" s="23">
        <v>-5057.9500111999996</v>
      </c>
      <c r="F409" s="24">
        <v>-8.1419999999999999E-3</v>
      </c>
      <c r="G409" s="15">
        <v>5.4016000000000002E-2</v>
      </c>
    </row>
    <row r="410" spans="1:7" x14ac:dyDescent="0.3">
      <c r="A410" s="25" t="s">
        <v>133</v>
      </c>
      <c r="B410" s="33"/>
      <c r="C410" s="33"/>
      <c r="D410" s="26"/>
      <c r="E410" s="27">
        <v>584091.63</v>
      </c>
      <c r="F410" s="28">
        <v>1</v>
      </c>
      <c r="G410" s="28"/>
    </row>
    <row r="412" spans="1:7" x14ac:dyDescent="0.3">
      <c r="A412" s="1" t="s">
        <v>1417</v>
      </c>
    </row>
    <row r="413" spans="1:7" x14ac:dyDescent="0.3">
      <c r="A413" s="1" t="s">
        <v>135</v>
      </c>
    </row>
    <row r="415" spans="1:7" x14ac:dyDescent="0.3">
      <c r="A415" s="1" t="s">
        <v>1959</v>
      </c>
    </row>
    <row r="416" spans="1:7" x14ac:dyDescent="0.3">
      <c r="A416" s="47" t="s">
        <v>1960</v>
      </c>
      <c r="B416" s="34" t="s">
        <v>90</v>
      </c>
    </row>
    <row r="417" spans="1:7" x14ac:dyDescent="0.3">
      <c r="A417" t="s">
        <v>1961</v>
      </c>
    </row>
    <row r="418" spans="1:7" x14ac:dyDescent="0.3">
      <c r="A418" t="s">
        <v>1962</v>
      </c>
      <c r="B418" t="s">
        <v>1963</v>
      </c>
      <c r="C418" t="s">
        <v>1963</v>
      </c>
    </row>
    <row r="419" spans="1:7" x14ac:dyDescent="0.3">
      <c r="B419" s="48">
        <v>44771</v>
      </c>
      <c r="C419" s="48">
        <v>44803</v>
      </c>
    </row>
    <row r="420" spans="1:7" x14ac:dyDescent="0.3">
      <c r="A420" t="s">
        <v>1967</v>
      </c>
      <c r="B420">
        <v>16.694500000000001</v>
      </c>
      <c r="C420">
        <v>16.7851</v>
      </c>
      <c r="E420" s="2"/>
      <c r="G420"/>
    </row>
    <row r="421" spans="1:7" x14ac:dyDescent="0.3">
      <c r="A421" t="s">
        <v>1968</v>
      </c>
      <c r="B421">
        <v>11.9345</v>
      </c>
      <c r="C421">
        <v>11.9993</v>
      </c>
      <c r="E421" s="2"/>
      <c r="G421"/>
    </row>
    <row r="422" spans="1:7" x14ac:dyDescent="0.3">
      <c r="A422" t="s">
        <v>1989</v>
      </c>
      <c r="B422">
        <v>13.714499999999999</v>
      </c>
      <c r="C422">
        <v>13.7889</v>
      </c>
      <c r="E422" s="2"/>
      <c r="G422"/>
    </row>
    <row r="423" spans="1:7" x14ac:dyDescent="0.3">
      <c r="A423" t="s">
        <v>1976</v>
      </c>
      <c r="B423">
        <v>15.879200000000001</v>
      </c>
      <c r="C423">
        <v>15.955500000000001</v>
      </c>
      <c r="E423" s="2"/>
      <c r="G423"/>
    </row>
    <row r="424" spans="1:7" x14ac:dyDescent="0.3">
      <c r="A424" t="s">
        <v>1992</v>
      </c>
      <c r="B424">
        <v>15.8756</v>
      </c>
      <c r="C424">
        <v>15.9518</v>
      </c>
      <c r="E424" s="2"/>
      <c r="G424"/>
    </row>
    <row r="425" spans="1:7" x14ac:dyDescent="0.3">
      <c r="A425" t="s">
        <v>1993</v>
      </c>
      <c r="B425">
        <v>11.649699999999999</v>
      </c>
      <c r="C425">
        <v>11.7056</v>
      </c>
      <c r="E425" s="2"/>
      <c r="G425"/>
    </row>
    <row r="426" spans="1:7" x14ac:dyDescent="0.3">
      <c r="A426" t="s">
        <v>1994</v>
      </c>
      <c r="B426">
        <v>12.97</v>
      </c>
      <c r="C426">
        <v>13.032299999999999</v>
      </c>
      <c r="E426" s="2"/>
      <c r="G426"/>
    </row>
    <row r="427" spans="1:7" x14ac:dyDescent="0.3">
      <c r="E427" s="2"/>
      <c r="G427"/>
    </row>
    <row r="428" spans="1:7" x14ac:dyDescent="0.3">
      <c r="A428" t="s">
        <v>1978</v>
      </c>
      <c r="B428" s="34" t="s">
        <v>90</v>
      </c>
    </row>
    <row r="429" spans="1:7" x14ac:dyDescent="0.3">
      <c r="A429" t="s">
        <v>1979</v>
      </c>
      <c r="B429" s="34" t="s">
        <v>90</v>
      </c>
    </row>
    <row r="430" spans="1:7" ht="28.8" x14ac:dyDescent="0.3">
      <c r="A430" s="47" t="s">
        <v>1980</v>
      </c>
      <c r="B430" s="34" t="s">
        <v>90</v>
      </c>
    </row>
    <row r="431" spans="1:7" x14ac:dyDescent="0.3">
      <c r="A431" s="47" t="s">
        <v>1981</v>
      </c>
      <c r="B431" s="34" t="s">
        <v>90</v>
      </c>
    </row>
    <row r="432" spans="1:7" x14ac:dyDescent="0.3">
      <c r="A432" t="s">
        <v>2022</v>
      </c>
      <c r="B432" s="49">
        <v>15.039806</v>
      </c>
    </row>
    <row r="433" spans="1:4" ht="28.8" x14ac:dyDescent="0.3">
      <c r="A433" s="47" t="s">
        <v>1983</v>
      </c>
      <c r="B433" s="34">
        <v>0</v>
      </c>
    </row>
    <row r="434" spans="1:4" ht="28.8" x14ac:dyDescent="0.3">
      <c r="A434" s="47" t="s">
        <v>1984</v>
      </c>
      <c r="B434" s="34" t="s">
        <v>90</v>
      </c>
    </row>
    <row r="435" spans="1:4" x14ac:dyDescent="0.3">
      <c r="A435" t="s">
        <v>2116</v>
      </c>
      <c r="B435" s="34" t="s">
        <v>90</v>
      </c>
    </row>
    <row r="436" spans="1:4" x14ac:dyDescent="0.3">
      <c r="A436" t="s">
        <v>2117</v>
      </c>
      <c r="B436" s="34" t="s">
        <v>90</v>
      </c>
    </row>
    <row r="438" spans="1:4" ht="28.8" x14ac:dyDescent="0.3">
      <c r="A438" s="67" t="s">
        <v>2167</v>
      </c>
      <c r="B438" s="57" t="s">
        <v>2168</v>
      </c>
      <c r="C438" s="57" t="s">
        <v>2125</v>
      </c>
      <c r="D438" s="77" t="s">
        <v>2126</v>
      </c>
    </row>
    <row r="439" spans="1:4" ht="81.599999999999994" customHeight="1" x14ac:dyDescent="0.3">
      <c r="A439" s="72" t="str">
        <f>HYPERLINK("[EDEL_Portfolio Monthly Notes 31-Aug-2022.xlsx]EEARBF!A1","Edelweiss Arbitrage Fund")</f>
        <v>Edelweiss Arbitrage Fund</v>
      </c>
      <c r="B439" s="58"/>
      <c r="C439" s="58" t="s">
        <v>2142</v>
      </c>
      <c r="D439"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showGridLines="0" tabSelected="1" workbookViewId="0">
      <pane ySplit="4" topLeftCell="A73" activePane="bottomLeft" state="frozen"/>
      <selection sqref="A1:B1"/>
      <selection pane="bottomLeft" activeCell="A81" sqref="A81:F81"/>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6"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v>
      </c>
      <c r="B1" s="65"/>
      <c r="C1" s="65"/>
      <c r="D1" s="65"/>
      <c r="E1" s="65"/>
      <c r="F1" s="65"/>
      <c r="G1" s="65"/>
      <c r="H1" s="51" t="str">
        <f>HYPERLINK("[EDEL_Portfolio Monthly 31-Aug-2022.xlsx]Index!A1","Index")</f>
        <v>Index</v>
      </c>
    </row>
    <row r="2" spans="1:8" ht="18" x14ac:dyDescent="0.3">
      <c r="A2" s="65" t="s">
        <v>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91</v>
      </c>
      <c r="B9" s="30"/>
      <c r="C9" s="30"/>
      <c r="D9" s="13"/>
      <c r="E9" s="14"/>
      <c r="F9" s="15"/>
      <c r="G9" s="15"/>
    </row>
    <row r="10" spans="1:8" x14ac:dyDescent="0.3">
      <c r="A10" s="12"/>
      <c r="B10" s="30"/>
      <c r="C10" s="30"/>
      <c r="D10" s="13"/>
      <c r="E10" s="14"/>
      <c r="F10" s="15"/>
      <c r="G10" s="15"/>
    </row>
    <row r="11" spans="1:8" x14ac:dyDescent="0.3">
      <c r="A11" s="16" t="s">
        <v>92</v>
      </c>
      <c r="B11" s="30"/>
      <c r="C11" s="30"/>
      <c r="D11" s="13"/>
      <c r="E11" s="14"/>
      <c r="F11" s="15"/>
      <c r="G11" s="15"/>
    </row>
    <row r="12" spans="1:8" x14ac:dyDescent="0.3">
      <c r="A12" s="12" t="s">
        <v>93</v>
      </c>
      <c r="B12" s="30" t="s">
        <v>94</v>
      </c>
      <c r="C12" s="30" t="s">
        <v>95</v>
      </c>
      <c r="D12" s="13">
        <v>3000000</v>
      </c>
      <c r="E12" s="14">
        <v>2857.09</v>
      </c>
      <c r="F12" s="15">
        <v>8.1699999999999995E-2</v>
      </c>
      <c r="G12" s="15">
        <v>6.2099000000000001E-2</v>
      </c>
    </row>
    <row r="13" spans="1:8" x14ac:dyDescent="0.3">
      <c r="A13" s="12" t="s">
        <v>96</v>
      </c>
      <c r="B13" s="30" t="s">
        <v>97</v>
      </c>
      <c r="C13" s="30" t="s">
        <v>95</v>
      </c>
      <c r="D13" s="13">
        <v>2500000</v>
      </c>
      <c r="E13" s="14">
        <v>2415.81</v>
      </c>
      <c r="F13" s="15">
        <v>6.9099999999999995E-2</v>
      </c>
      <c r="G13" s="15">
        <v>6.0575999999999998E-2</v>
      </c>
    </row>
    <row r="14" spans="1:8" x14ac:dyDescent="0.3">
      <c r="A14" s="12" t="s">
        <v>98</v>
      </c>
      <c r="B14" s="30" t="s">
        <v>99</v>
      </c>
      <c r="C14" s="30" t="s">
        <v>95</v>
      </c>
      <c r="D14" s="13">
        <v>2500000</v>
      </c>
      <c r="E14" s="14">
        <v>2374.5700000000002</v>
      </c>
      <c r="F14" s="15">
        <v>6.7900000000000002E-2</v>
      </c>
      <c r="G14" s="15">
        <v>6.2600000000000003E-2</v>
      </c>
    </row>
    <row r="15" spans="1:8" x14ac:dyDescent="0.3">
      <c r="A15" s="12" t="s">
        <v>100</v>
      </c>
      <c r="B15" s="30" t="s">
        <v>101</v>
      </c>
      <c r="C15" s="30" t="s">
        <v>95</v>
      </c>
      <c r="D15" s="13">
        <v>2500000</v>
      </c>
      <c r="E15" s="14">
        <v>2369.16</v>
      </c>
      <c r="F15" s="15">
        <v>6.7799999999999999E-2</v>
      </c>
      <c r="G15" s="15">
        <v>6.2600000000000003E-2</v>
      </c>
    </row>
    <row r="16" spans="1:8" x14ac:dyDescent="0.3">
      <c r="A16" s="12" t="s">
        <v>102</v>
      </c>
      <c r="B16" s="30" t="s">
        <v>103</v>
      </c>
      <c r="C16" s="30" t="s">
        <v>95</v>
      </c>
      <c r="D16" s="13">
        <v>1500000</v>
      </c>
      <c r="E16" s="14">
        <v>1433.28</v>
      </c>
      <c r="F16" s="15">
        <v>4.1000000000000002E-2</v>
      </c>
      <c r="G16" s="15">
        <v>6.2239000000000003E-2</v>
      </c>
    </row>
    <row r="17" spans="1:7" x14ac:dyDescent="0.3">
      <c r="A17" s="16" t="s">
        <v>104</v>
      </c>
      <c r="B17" s="31"/>
      <c r="C17" s="31"/>
      <c r="D17" s="17"/>
      <c r="E17" s="18">
        <v>11449.91</v>
      </c>
      <c r="F17" s="19">
        <v>0.32750000000000001</v>
      </c>
      <c r="G17" s="20"/>
    </row>
    <row r="18" spans="1:7" x14ac:dyDescent="0.3">
      <c r="A18" s="16" t="s">
        <v>105</v>
      </c>
      <c r="B18" s="30"/>
      <c r="C18" s="30"/>
      <c r="D18" s="13"/>
      <c r="E18" s="14"/>
      <c r="F18" s="15"/>
      <c r="G18" s="15"/>
    </row>
    <row r="19" spans="1:7" x14ac:dyDescent="0.3">
      <c r="A19" s="12" t="s">
        <v>106</v>
      </c>
      <c r="B19" s="30" t="s">
        <v>107</v>
      </c>
      <c r="C19" s="30" t="s">
        <v>108</v>
      </c>
      <c r="D19" s="13">
        <v>2500000</v>
      </c>
      <c r="E19" s="14">
        <v>2420.8200000000002</v>
      </c>
      <c r="F19" s="15">
        <v>6.93E-2</v>
      </c>
      <c r="G19" s="15">
        <v>6.3500000000000001E-2</v>
      </c>
    </row>
    <row r="20" spans="1:7" x14ac:dyDescent="0.3">
      <c r="A20" s="12" t="s">
        <v>109</v>
      </c>
      <c r="B20" s="30" t="s">
        <v>110</v>
      </c>
      <c r="C20" s="30" t="s">
        <v>111</v>
      </c>
      <c r="D20" s="13">
        <v>2500000</v>
      </c>
      <c r="E20" s="14">
        <v>2390.2800000000002</v>
      </c>
      <c r="F20" s="15">
        <v>6.8400000000000002E-2</v>
      </c>
      <c r="G20" s="15">
        <v>6.5449999999999994E-2</v>
      </c>
    </row>
    <row r="21" spans="1:7" x14ac:dyDescent="0.3">
      <c r="A21" s="12" t="s">
        <v>112</v>
      </c>
      <c r="B21" s="30" t="s">
        <v>113</v>
      </c>
      <c r="C21" s="30" t="s">
        <v>108</v>
      </c>
      <c r="D21" s="13">
        <v>2500000</v>
      </c>
      <c r="E21" s="14">
        <v>2384.7399999999998</v>
      </c>
      <c r="F21" s="15">
        <v>6.8199999999999997E-2</v>
      </c>
      <c r="G21" s="15">
        <v>6.5100000000000005E-2</v>
      </c>
    </row>
    <row r="22" spans="1:7" x14ac:dyDescent="0.3">
      <c r="A22" s="12" t="s">
        <v>114</v>
      </c>
      <c r="B22" s="30" t="s">
        <v>115</v>
      </c>
      <c r="C22" s="30" t="s">
        <v>108</v>
      </c>
      <c r="D22" s="13">
        <v>2500000</v>
      </c>
      <c r="E22" s="14">
        <v>2374.7199999999998</v>
      </c>
      <c r="F22" s="15">
        <v>6.7900000000000002E-2</v>
      </c>
      <c r="G22" s="15">
        <v>6.5499000000000002E-2</v>
      </c>
    </row>
    <row r="23" spans="1:7" x14ac:dyDescent="0.3">
      <c r="A23" s="12" t="s">
        <v>116</v>
      </c>
      <c r="B23" s="30" t="s">
        <v>117</v>
      </c>
      <c r="C23" s="30" t="s">
        <v>118</v>
      </c>
      <c r="D23" s="13">
        <v>2500000</v>
      </c>
      <c r="E23" s="14">
        <v>2348.02</v>
      </c>
      <c r="F23" s="15">
        <v>6.7199999999999996E-2</v>
      </c>
      <c r="G23" s="15">
        <v>6.7500000000000004E-2</v>
      </c>
    </row>
    <row r="24" spans="1:7" x14ac:dyDescent="0.3">
      <c r="A24" s="12" t="s">
        <v>119</v>
      </c>
      <c r="B24" s="30" t="s">
        <v>120</v>
      </c>
      <c r="C24" s="30" t="s">
        <v>108</v>
      </c>
      <c r="D24" s="13">
        <v>2500000</v>
      </c>
      <c r="E24" s="14">
        <v>2347.39</v>
      </c>
      <c r="F24" s="15">
        <v>6.7199999999999996E-2</v>
      </c>
      <c r="G24" s="15">
        <v>6.7799999999999999E-2</v>
      </c>
    </row>
    <row r="25" spans="1:7" x14ac:dyDescent="0.3">
      <c r="A25" s="12" t="s">
        <v>121</v>
      </c>
      <c r="B25" s="30" t="s">
        <v>122</v>
      </c>
      <c r="C25" s="30" t="s">
        <v>108</v>
      </c>
      <c r="D25" s="13">
        <v>2500000</v>
      </c>
      <c r="E25" s="14">
        <v>2346.56</v>
      </c>
      <c r="F25" s="15">
        <v>6.7100000000000007E-2</v>
      </c>
      <c r="G25" s="15">
        <v>6.8000000000000005E-2</v>
      </c>
    </row>
    <row r="26" spans="1:7" x14ac:dyDescent="0.3">
      <c r="A26" s="12" t="s">
        <v>123</v>
      </c>
      <c r="B26" s="30" t="s">
        <v>124</v>
      </c>
      <c r="C26" s="30" t="s">
        <v>108</v>
      </c>
      <c r="D26" s="13">
        <v>2500000</v>
      </c>
      <c r="E26" s="14">
        <v>2339.38</v>
      </c>
      <c r="F26" s="15">
        <v>6.6900000000000001E-2</v>
      </c>
      <c r="G26" s="15">
        <v>7.0199999999999999E-2</v>
      </c>
    </row>
    <row r="27" spans="1:7" x14ac:dyDescent="0.3">
      <c r="A27" s="16" t="s">
        <v>104</v>
      </c>
      <c r="B27" s="31"/>
      <c r="C27" s="31"/>
      <c r="D27" s="17"/>
      <c r="E27" s="18">
        <v>18951.91</v>
      </c>
      <c r="F27" s="19">
        <v>0.54220000000000002</v>
      </c>
      <c r="G27" s="20"/>
    </row>
    <row r="28" spans="1:7" x14ac:dyDescent="0.3">
      <c r="A28" s="12"/>
      <c r="B28" s="30"/>
      <c r="C28" s="30"/>
      <c r="D28" s="13"/>
      <c r="E28" s="14"/>
      <c r="F28" s="15"/>
      <c r="G28" s="15"/>
    </row>
    <row r="29" spans="1:7" x14ac:dyDescent="0.3">
      <c r="A29" s="16" t="s">
        <v>125</v>
      </c>
      <c r="B29" s="30"/>
      <c r="C29" s="30"/>
      <c r="D29" s="13"/>
      <c r="E29" s="14"/>
      <c r="F29" s="15"/>
      <c r="G29" s="15"/>
    </row>
    <row r="30" spans="1:7" x14ac:dyDescent="0.3">
      <c r="A30" s="12" t="s">
        <v>2111</v>
      </c>
      <c r="B30" s="30" t="s">
        <v>126</v>
      </c>
      <c r="C30" s="30" t="s">
        <v>108</v>
      </c>
      <c r="D30" s="13">
        <v>2500000</v>
      </c>
      <c r="E30" s="14">
        <v>2371.7399999999998</v>
      </c>
      <c r="F30" s="15">
        <v>6.7900000000000002E-2</v>
      </c>
      <c r="G30" s="15">
        <v>6.7599000000000006E-2</v>
      </c>
    </row>
    <row r="31" spans="1:7" x14ac:dyDescent="0.3">
      <c r="A31" s="12" t="s">
        <v>2112</v>
      </c>
      <c r="B31" s="30" t="s">
        <v>127</v>
      </c>
      <c r="C31" s="30" t="s">
        <v>108</v>
      </c>
      <c r="D31" s="13">
        <v>2500000</v>
      </c>
      <c r="E31" s="14">
        <v>2354.56</v>
      </c>
      <c r="F31" s="15">
        <v>6.7400000000000002E-2</v>
      </c>
      <c r="G31" s="15">
        <v>6.8948999999999996E-2</v>
      </c>
    </row>
    <row r="32" spans="1:7" x14ac:dyDescent="0.3">
      <c r="A32" s="16" t="s">
        <v>104</v>
      </c>
      <c r="B32" s="31"/>
      <c r="C32" s="31"/>
      <c r="D32" s="17"/>
      <c r="E32" s="18">
        <v>4726.3</v>
      </c>
      <c r="F32" s="19">
        <v>0.1353</v>
      </c>
      <c r="G32" s="20"/>
    </row>
    <row r="33" spans="1:7" x14ac:dyDescent="0.3">
      <c r="A33" s="12"/>
      <c r="B33" s="30"/>
      <c r="C33" s="30"/>
      <c r="D33" s="13"/>
      <c r="E33" s="14"/>
      <c r="F33" s="15"/>
      <c r="G33" s="15"/>
    </row>
    <row r="34" spans="1:7" x14ac:dyDescent="0.3">
      <c r="A34" s="21" t="s">
        <v>128</v>
      </c>
      <c r="B34" s="32"/>
      <c r="C34" s="32"/>
      <c r="D34" s="22"/>
      <c r="E34" s="18">
        <v>35128.120000000003</v>
      </c>
      <c r="F34" s="19">
        <v>1.0049999999999999</v>
      </c>
      <c r="G34" s="20"/>
    </row>
    <row r="35" spans="1:7" x14ac:dyDescent="0.3">
      <c r="A35" s="12"/>
      <c r="B35" s="30"/>
      <c r="C35" s="30"/>
      <c r="D35" s="13"/>
      <c r="E35" s="14"/>
      <c r="F35" s="15"/>
      <c r="G35" s="15"/>
    </row>
    <row r="36" spans="1:7" x14ac:dyDescent="0.3">
      <c r="A36" s="12"/>
      <c r="B36" s="30"/>
      <c r="C36" s="30"/>
      <c r="D36" s="13"/>
      <c r="E36" s="14"/>
      <c r="F36" s="15"/>
      <c r="G36" s="15"/>
    </row>
    <row r="37" spans="1:7" x14ac:dyDescent="0.3">
      <c r="A37" s="16" t="s">
        <v>129</v>
      </c>
      <c r="B37" s="30"/>
      <c r="C37" s="30"/>
      <c r="D37" s="13"/>
      <c r="E37" s="14"/>
      <c r="F37" s="15"/>
      <c r="G37" s="15"/>
    </row>
    <row r="38" spans="1:7" x14ac:dyDescent="0.3">
      <c r="A38" s="12" t="s">
        <v>130</v>
      </c>
      <c r="B38" s="30"/>
      <c r="C38" s="30"/>
      <c r="D38" s="13"/>
      <c r="E38" s="14">
        <v>36.99</v>
      </c>
      <c r="F38" s="15">
        <v>1.1000000000000001E-3</v>
      </c>
      <c r="G38" s="15">
        <v>5.4016000000000002E-2</v>
      </c>
    </row>
    <row r="39" spans="1:7" x14ac:dyDescent="0.3">
      <c r="A39" s="16" t="s">
        <v>104</v>
      </c>
      <c r="B39" s="31"/>
      <c r="C39" s="31"/>
      <c r="D39" s="17"/>
      <c r="E39" s="18">
        <v>36.99</v>
      </c>
      <c r="F39" s="19">
        <v>1.1000000000000001E-3</v>
      </c>
      <c r="G39" s="20"/>
    </row>
    <row r="40" spans="1:7" x14ac:dyDescent="0.3">
      <c r="A40" s="12"/>
      <c r="B40" s="30"/>
      <c r="C40" s="30"/>
      <c r="D40" s="13"/>
      <c r="E40" s="14"/>
      <c r="F40" s="15"/>
      <c r="G40" s="15"/>
    </row>
    <row r="41" spans="1:7" x14ac:dyDescent="0.3">
      <c r="A41" s="21" t="s">
        <v>128</v>
      </c>
      <c r="B41" s="32"/>
      <c r="C41" s="32"/>
      <c r="D41" s="22"/>
      <c r="E41" s="18">
        <v>36.99</v>
      </c>
      <c r="F41" s="19">
        <v>1.1000000000000001E-3</v>
      </c>
      <c r="G41" s="20"/>
    </row>
    <row r="42" spans="1:7" x14ac:dyDescent="0.3">
      <c r="A42" s="12" t="s">
        <v>131</v>
      </c>
      <c r="B42" s="30"/>
      <c r="C42" s="30"/>
      <c r="D42" s="13"/>
      <c r="E42" s="14">
        <v>1.09479E-2</v>
      </c>
      <c r="F42" s="15">
        <v>0</v>
      </c>
      <c r="G42" s="15"/>
    </row>
    <row r="43" spans="1:7" x14ac:dyDescent="0.3">
      <c r="A43" s="12" t="s">
        <v>132</v>
      </c>
      <c r="B43" s="30"/>
      <c r="C43" s="30"/>
      <c r="D43" s="13"/>
      <c r="E43" s="23">
        <v>-214.74094790000001</v>
      </c>
      <c r="F43" s="24">
        <v>-6.1000000000000004E-3</v>
      </c>
      <c r="G43" s="15">
        <v>5.4016000000000002E-2</v>
      </c>
    </row>
    <row r="44" spans="1:7" x14ac:dyDescent="0.3">
      <c r="A44" s="25" t="s">
        <v>133</v>
      </c>
      <c r="B44" s="33"/>
      <c r="C44" s="33"/>
      <c r="D44" s="26"/>
      <c r="E44" s="27">
        <v>34950.379999999997</v>
      </c>
      <c r="F44" s="28">
        <v>1</v>
      </c>
      <c r="G44" s="28"/>
    </row>
    <row r="46" spans="1:7" x14ac:dyDescent="0.3">
      <c r="A46" s="1" t="s">
        <v>134</v>
      </c>
    </row>
    <row r="47" spans="1:7" x14ac:dyDescent="0.3">
      <c r="A47" s="1" t="s">
        <v>135</v>
      </c>
    </row>
    <row r="49" spans="1:7" x14ac:dyDescent="0.3">
      <c r="A49" s="1" t="s">
        <v>1959</v>
      </c>
    </row>
    <row r="50" spans="1:7" x14ac:dyDescent="0.3">
      <c r="A50" s="47" t="s">
        <v>1960</v>
      </c>
      <c r="B50" s="34" t="s">
        <v>90</v>
      </c>
    </row>
    <row r="51" spans="1:7" x14ac:dyDescent="0.3">
      <c r="A51" t="s">
        <v>1961</v>
      </c>
    </row>
    <row r="52" spans="1:7" x14ac:dyDescent="0.3">
      <c r="A52" t="s">
        <v>1962</v>
      </c>
      <c r="B52" t="s">
        <v>1963</v>
      </c>
      <c r="C52" t="s">
        <v>1963</v>
      </c>
    </row>
    <row r="53" spans="1:7" x14ac:dyDescent="0.3">
      <c r="B53" s="48">
        <v>44771</v>
      </c>
      <c r="C53" s="48">
        <v>44803</v>
      </c>
    </row>
    <row r="54" spans="1:7" x14ac:dyDescent="0.3">
      <c r="A54" t="s">
        <v>1964</v>
      </c>
      <c r="B54" s="34">
        <v>25.5181</v>
      </c>
      <c r="C54" s="34">
        <v>25.641100000000002</v>
      </c>
      <c r="E54" s="2"/>
      <c r="G54"/>
    </row>
    <row r="55" spans="1:7" x14ac:dyDescent="0.3">
      <c r="A55" t="s">
        <v>1965</v>
      </c>
      <c r="B55" s="34" t="s">
        <v>1966</v>
      </c>
      <c r="C55" s="34" t="s">
        <v>1966</v>
      </c>
      <c r="E55" s="2"/>
      <c r="G55"/>
    </row>
    <row r="56" spans="1:7" x14ac:dyDescent="0.3">
      <c r="A56" t="s">
        <v>1967</v>
      </c>
      <c r="B56" s="34">
        <v>25.520499999999998</v>
      </c>
      <c r="C56" s="34">
        <v>25.644200000000001</v>
      </c>
      <c r="E56" s="2"/>
      <c r="G56"/>
    </row>
    <row r="57" spans="1:7" x14ac:dyDescent="0.3">
      <c r="A57" t="s">
        <v>1968</v>
      </c>
      <c r="B57" s="34">
        <v>23.799399999999999</v>
      </c>
      <c r="C57" s="34">
        <v>23.914100000000001</v>
      </c>
      <c r="E57" s="2"/>
      <c r="G57"/>
    </row>
    <row r="58" spans="1:7" x14ac:dyDescent="0.3">
      <c r="A58" t="s">
        <v>1969</v>
      </c>
      <c r="B58" s="34" t="s">
        <v>1966</v>
      </c>
      <c r="C58" s="34" t="s">
        <v>1966</v>
      </c>
      <c r="E58" s="2"/>
      <c r="G58"/>
    </row>
    <row r="59" spans="1:7" x14ac:dyDescent="0.3">
      <c r="A59" t="s">
        <v>1970</v>
      </c>
      <c r="B59" s="34">
        <v>20.217600000000001</v>
      </c>
      <c r="C59" s="34">
        <v>20.302099999999999</v>
      </c>
      <c r="E59" s="2"/>
      <c r="G59"/>
    </row>
    <row r="60" spans="1:7" x14ac:dyDescent="0.3">
      <c r="A60" t="s">
        <v>1971</v>
      </c>
      <c r="B60" s="34" t="s">
        <v>1966</v>
      </c>
      <c r="C60" s="34" t="s">
        <v>1966</v>
      </c>
      <c r="E60" s="2"/>
      <c r="G60"/>
    </row>
    <row r="61" spans="1:7" x14ac:dyDescent="0.3">
      <c r="A61" t="s">
        <v>1972</v>
      </c>
      <c r="B61" s="34">
        <v>23.4267</v>
      </c>
      <c r="C61" s="34">
        <v>23.5246</v>
      </c>
      <c r="E61" s="2"/>
      <c r="G61"/>
    </row>
    <row r="62" spans="1:7" x14ac:dyDescent="0.3">
      <c r="A62" t="s">
        <v>1973</v>
      </c>
      <c r="B62" s="34" t="s">
        <v>1966</v>
      </c>
      <c r="C62" s="34" t="s">
        <v>1966</v>
      </c>
      <c r="E62" s="2"/>
      <c r="G62"/>
    </row>
    <row r="63" spans="1:7" x14ac:dyDescent="0.3">
      <c r="A63" t="s">
        <v>1974</v>
      </c>
      <c r="B63" s="34">
        <v>23.623699999999999</v>
      </c>
      <c r="C63" s="34">
        <v>23.7224</v>
      </c>
      <c r="E63" s="2"/>
      <c r="G63"/>
    </row>
    <row r="64" spans="1:7" x14ac:dyDescent="0.3">
      <c r="A64" t="s">
        <v>1975</v>
      </c>
      <c r="B64" s="34">
        <v>22.221</v>
      </c>
      <c r="C64" s="34">
        <v>22.3139</v>
      </c>
      <c r="E64" s="2"/>
      <c r="G64"/>
    </row>
    <row r="65" spans="1:7" x14ac:dyDescent="0.3">
      <c r="A65" t="s">
        <v>1976</v>
      </c>
      <c r="B65" s="34" t="s">
        <v>1966</v>
      </c>
      <c r="C65" s="34" t="s">
        <v>1966</v>
      </c>
      <c r="E65" s="2"/>
      <c r="G65"/>
    </row>
    <row r="66" spans="1:7" x14ac:dyDescent="0.3">
      <c r="A66" t="s">
        <v>1977</v>
      </c>
      <c r="E66" s="2"/>
      <c r="G66"/>
    </row>
    <row r="68" spans="1:7" x14ac:dyDescent="0.3">
      <c r="A68" t="s">
        <v>1978</v>
      </c>
      <c r="B68" s="34" t="s">
        <v>90</v>
      </c>
    </row>
    <row r="69" spans="1:7" x14ac:dyDescent="0.3">
      <c r="A69" t="s">
        <v>1979</v>
      </c>
      <c r="B69" s="34" t="s">
        <v>90</v>
      </c>
    </row>
    <row r="70" spans="1:7" ht="28.8" x14ac:dyDescent="0.3">
      <c r="A70" s="47" t="s">
        <v>1980</v>
      </c>
      <c r="B70" s="34" t="s">
        <v>90</v>
      </c>
    </row>
    <row r="71" spans="1:7" x14ac:dyDescent="0.3">
      <c r="A71" s="47" t="s">
        <v>1981</v>
      </c>
      <c r="B71" s="34" t="s">
        <v>90</v>
      </c>
    </row>
    <row r="72" spans="1:7" x14ac:dyDescent="0.3">
      <c r="A72" t="s">
        <v>1982</v>
      </c>
      <c r="B72" s="49">
        <v>0.81594800000000001</v>
      </c>
    </row>
    <row r="73" spans="1:7" ht="28.8" x14ac:dyDescent="0.3">
      <c r="A73" s="47" t="s">
        <v>1983</v>
      </c>
      <c r="B73" s="34" t="s">
        <v>90</v>
      </c>
    </row>
    <row r="74" spans="1:7" ht="28.8" x14ac:dyDescent="0.3">
      <c r="A74" s="47" t="s">
        <v>1984</v>
      </c>
      <c r="B74" s="34" t="s">
        <v>90</v>
      </c>
    </row>
    <row r="75" spans="1:7" x14ac:dyDescent="0.3">
      <c r="A75" t="s">
        <v>2116</v>
      </c>
      <c r="B75" s="34" t="s">
        <v>90</v>
      </c>
    </row>
    <row r="76" spans="1:7" x14ac:dyDescent="0.3">
      <c r="A76" t="s">
        <v>2117</v>
      </c>
      <c r="B76" s="34" t="s">
        <v>90</v>
      </c>
    </row>
    <row r="81" spans="1:6" ht="28.8" x14ac:dyDescent="0.3">
      <c r="A81" s="67" t="s">
        <v>2167</v>
      </c>
      <c r="B81" s="57" t="s">
        <v>2168</v>
      </c>
      <c r="C81" s="57" t="s">
        <v>2125</v>
      </c>
      <c r="D81" s="77" t="s">
        <v>2126</v>
      </c>
      <c r="E81" s="77" t="s">
        <v>2125</v>
      </c>
      <c r="F81" s="77" t="s">
        <v>2126</v>
      </c>
    </row>
    <row r="82" spans="1:6" ht="91.8" customHeight="1" x14ac:dyDescent="0.3">
      <c r="A82" s="72" t="str">
        <f>HYPERLINK("[EDEL_Portfolio Monthly Notes 31-Aug-2022.xlsx]EDACBF!A1","Edelweiss Money Market Fund")</f>
        <v>Edelweiss Money Market Fund</v>
      </c>
      <c r="B82" s="58"/>
      <c r="C82" s="59" t="s">
        <v>2127</v>
      </c>
      <c r="D82" s="60"/>
      <c r="E82" s="59" t="s">
        <v>2128</v>
      </c>
      <c r="F82" s="60"/>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90E0-8673-4CCF-B58C-C33C84946018}">
  <dimension ref="A1:H251"/>
  <sheetViews>
    <sheetView showGridLines="0" workbookViewId="0">
      <pane ySplit="4" topLeftCell="A239" activePane="bottomLeft" state="frozen"/>
      <selection sqref="A1:B1"/>
      <selection pane="bottomLeft" activeCell="A250" sqref="A250:D250"/>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43</v>
      </c>
      <c r="B1" s="65"/>
      <c r="C1" s="65"/>
      <c r="D1" s="65"/>
      <c r="E1" s="65"/>
      <c r="F1" s="65"/>
      <c r="G1" s="65"/>
      <c r="H1" s="51" t="str">
        <f>HYPERLINK("[EDEL_Portfolio Monthly 31-Aug-2022.xlsx]Index!A1","Index")</f>
        <v>Index</v>
      </c>
    </row>
    <row r="2" spans="1:8" ht="18" x14ac:dyDescent="0.3">
      <c r="A2" s="65" t="s">
        <v>44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6549335</v>
      </c>
      <c r="E8" s="14">
        <v>58112.25</v>
      </c>
      <c r="F8" s="15">
        <v>6.6500000000000004E-2</v>
      </c>
      <c r="G8" s="15"/>
    </row>
    <row r="9" spans="1:8" x14ac:dyDescent="0.3">
      <c r="A9" s="12" t="s">
        <v>844</v>
      </c>
      <c r="B9" s="30" t="s">
        <v>845</v>
      </c>
      <c r="C9" s="30" t="s">
        <v>846</v>
      </c>
      <c r="D9" s="13">
        <v>3890694</v>
      </c>
      <c r="E9" s="14">
        <v>57819.6</v>
      </c>
      <c r="F9" s="15">
        <v>6.6199999999999995E-2</v>
      </c>
      <c r="G9" s="15"/>
    </row>
    <row r="10" spans="1:8" x14ac:dyDescent="0.3">
      <c r="A10" s="12" t="s">
        <v>841</v>
      </c>
      <c r="B10" s="30" t="s">
        <v>842</v>
      </c>
      <c r="C10" s="30" t="s">
        <v>843</v>
      </c>
      <c r="D10" s="13">
        <v>2029813</v>
      </c>
      <c r="E10" s="14">
        <v>53545.45</v>
      </c>
      <c r="F10" s="15">
        <v>6.13E-2</v>
      </c>
      <c r="G10" s="15"/>
    </row>
    <row r="11" spans="1:8" x14ac:dyDescent="0.3">
      <c r="A11" s="12" t="s">
        <v>944</v>
      </c>
      <c r="B11" s="30" t="s">
        <v>945</v>
      </c>
      <c r="C11" s="30" t="s">
        <v>846</v>
      </c>
      <c r="D11" s="13">
        <v>4318290</v>
      </c>
      <c r="E11" s="14">
        <v>32451.95</v>
      </c>
      <c r="F11" s="15">
        <v>3.7199999999999997E-2</v>
      </c>
      <c r="G11" s="15"/>
    </row>
    <row r="12" spans="1:8" x14ac:dyDescent="0.3">
      <c r="A12" s="12" t="s">
        <v>1139</v>
      </c>
      <c r="B12" s="30" t="s">
        <v>1140</v>
      </c>
      <c r="C12" s="30" t="s">
        <v>861</v>
      </c>
      <c r="D12" s="13">
        <v>1876649</v>
      </c>
      <c r="E12" s="14">
        <v>28017.43</v>
      </c>
      <c r="F12" s="15">
        <v>3.2099999999999997E-2</v>
      </c>
      <c r="G12" s="15"/>
    </row>
    <row r="13" spans="1:8" x14ac:dyDescent="0.3">
      <c r="A13" s="12" t="s">
        <v>1084</v>
      </c>
      <c r="B13" s="30" t="s">
        <v>1085</v>
      </c>
      <c r="C13" s="30" t="s">
        <v>846</v>
      </c>
      <c r="D13" s="13">
        <v>4598745</v>
      </c>
      <c r="E13" s="14">
        <v>24430.83</v>
      </c>
      <c r="F13" s="15">
        <v>2.8000000000000001E-2</v>
      </c>
      <c r="G13" s="15"/>
    </row>
    <row r="14" spans="1:8" x14ac:dyDescent="0.3">
      <c r="A14" s="12" t="s">
        <v>1046</v>
      </c>
      <c r="B14" s="30" t="s">
        <v>1047</v>
      </c>
      <c r="C14" s="30" t="s">
        <v>1045</v>
      </c>
      <c r="D14" s="13">
        <v>6734046</v>
      </c>
      <c r="E14" s="14">
        <v>21582.62</v>
      </c>
      <c r="F14" s="15">
        <v>2.47E-2</v>
      </c>
      <c r="G14" s="15"/>
    </row>
    <row r="15" spans="1:8" x14ac:dyDescent="0.3">
      <c r="A15" s="12" t="s">
        <v>1043</v>
      </c>
      <c r="B15" s="30" t="s">
        <v>1044</v>
      </c>
      <c r="C15" s="30" t="s">
        <v>1045</v>
      </c>
      <c r="D15" s="13">
        <v>646696</v>
      </c>
      <c r="E15" s="14">
        <v>17201.14</v>
      </c>
      <c r="F15" s="15">
        <v>1.9699999999999999E-2</v>
      </c>
      <c r="G15" s="15"/>
    </row>
    <row r="16" spans="1:8" x14ac:dyDescent="0.3">
      <c r="A16" s="12" t="s">
        <v>1186</v>
      </c>
      <c r="B16" s="30" t="s">
        <v>1187</v>
      </c>
      <c r="C16" s="30" t="s">
        <v>1188</v>
      </c>
      <c r="D16" s="13">
        <v>873239</v>
      </c>
      <c r="E16" s="14">
        <v>16788.02</v>
      </c>
      <c r="F16" s="15">
        <v>1.9199999999999998E-2</v>
      </c>
      <c r="G16" s="15"/>
    </row>
    <row r="17" spans="1:7" x14ac:dyDescent="0.3">
      <c r="A17" s="12" t="s">
        <v>850</v>
      </c>
      <c r="B17" s="30" t="s">
        <v>851</v>
      </c>
      <c r="C17" s="30" t="s">
        <v>852</v>
      </c>
      <c r="D17" s="13">
        <v>605798</v>
      </c>
      <c r="E17" s="14">
        <v>14820.24</v>
      </c>
      <c r="F17" s="15">
        <v>1.7000000000000001E-2</v>
      </c>
      <c r="G17" s="15"/>
    </row>
    <row r="18" spans="1:7" x14ac:dyDescent="0.3">
      <c r="A18" s="12" t="s">
        <v>900</v>
      </c>
      <c r="B18" s="30" t="s">
        <v>901</v>
      </c>
      <c r="C18" s="30" t="s">
        <v>861</v>
      </c>
      <c r="D18" s="13">
        <v>452436</v>
      </c>
      <c r="E18" s="14">
        <v>14528.4</v>
      </c>
      <c r="F18" s="15">
        <v>1.66E-2</v>
      </c>
      <c r="G18" s="15"/>
    </row>
    <row r="19" spans="1:7" x14ac:dyDescent="0.3">
      <c r="A19" s="12" t="s">
        <v>1119</v>
      </c>
      <c r="B19" s="30" t="s">
        <v>1120</v>
      </c>
      <c r="C19" s="30" t="s">
        <v>909</v>
      </c>
      <c r="D19" s="13">
        <v>1855470</v>
      </c>
      <c r="E19" s="14">
        <v>13481.85</v>
      </c>
      <c r="F19" s="15">
        <v>1.54E-2</v>
      </c>
      <c r="G19" s="15"/>
    </row>
    <row r="20" spans="1:7" x14ac:dyDescent="0.3">
      <c r="A20" s="12" t="s">
        <v>853</v>
      </c>
      <c r="B20" s="30" t="s">
        <v>854</v>
      </c>
      <c r="C20" s="30" t="s">
        <v>855</v>
      </c>
      <c r="D20" s="13">
        <v>126894</v>
      </c>
      <c r="E20" s="14">
        <v>11524.83</v>
      </c>
      <c r="F20" s="15">
        <v>1.32E-2</v>
      </c>
      <c r="G20" s="15"/>
    </row>
    <row r="21" spans="1:7" x14ac:dyDescent="0.3">
      <c r="A21" s="12" t="s">
        <v>870</v>
      </c>
      <c r="B21" s="30" t="s">
        <v>871</v>
      </c>
      <c r="C21" s="30" t="s">
        <v>846</v>
      </c>
      <c r="D21" s="13">
        <v>585731</v>
      </c>
      <c r="E21" s="14">
        <v>11219.38</v>
      </c>
      <c r="F21" s="15">
        <v>1.2800000000000001E-2</v>
      </c>
      <c r="G21" s="15"/>
    </row>
    <row r="22" spans="1:7" x14ac:dyDescent="0.3">
      <c r="A22" s="12" t="s">
        <v>1016</v>
      </c>
      <c r="B22" s="30" t="s">
        <v>1017</v>
      </c>
      <c r="C22" s="30" t="s">
        <v>855</v>
      </c>
      <c r="D22" s="13">
        <v>814569</v>
      </c>
      <c r="E22" s="14">
        <v>10660.26</v>
      </c>
      <c r="F22" s="15">
        <v>1.2200000000000001E-2</v>
      </c>
      <c r="G22" s="15"/>
    </row>
    <row r="23" spans="1:7" x14ac:dyDescent="0.3">
      <c r="A23" s="12" t="s">
        <v>935</v>
      </c>
      <c r="B23" s="30" t="s">
        <v>936</v>
      </c>
      <c r="C23" s="30" t="s">
        <v>852</v>
      </c>
      <c r="D23" s="13">
        <v>138807</v>
      </c>
      <c r="E23" s="14">
        <v>10141.59</v>
      </c>
      <c r="F23" s="15">
        <v>1.1599999999999999E-2</v>
      </c>
      <c r="G23" s="15"/>
    </row>
    <row r="24" spans="1:7" x14ac:dyDescent="0.3">
      <c r="A24" s="12" t="s">
        <v>877</v>
      </c>
      <c r="B24" s="30" t="s">
        <v>878</v>
      </c>
      <c r="C24" s="30" t="s">
        <v>879</v>
      </c>
      <c r="D24" s="13">
        <v>6941594</v>
      </c>
      <c r="E24" s="14">
        <v>8486.1</v>
      </c>
      <c r="F24" s="15">
        <v>9.7000000000000003E-3</v>
      </c>
      <c r="G24" s="15"/>
    </row>
    <row r="25" spans="1:7" x14ac:dyDescent="0.3">
      <c r="A25" s="12" t="s">
        <v>1066</v>
      </c>
      <c r="B25" s="30" t="s">
        <v>1067</v>
      </c>
      <c r="C25" s="30" t="s">
        <v>884</v>
      </c>
      <c r="D25" s="13">
        <v>4931458</v>
      </c>
      <c r="E25" s="14">
        <v>8087.59</v>
      </c>
      <c r="F25" s="15">
        <v>9.2999999999999992E-3</v>
      </c>
      <c r="G25" s="15"/>
    </row>
    <row r="26" spans="1:7" x14ac:dyDescent="0.3">
      <c r="A26" s="12" t="s">
        <v>1176</v>
      </c>
      <c r="B26" s="30" t="s">
        <v>1177</v>
      </c>
      <c r="C26" s="30" t="s">
        <v>858</v>
      </c>
      <c r="D26" s="13">
        <v>177627</v>
      </c>
      <c r="E26" s="14">
        <v>7540.35</v>
      </c>
      <c r="F26" s="15">
        <v>8.6E-3</v>
      </c>
      <c r="G26" s="15"/>
    </row>
    <row r="27" spans="1:7" x14ac:dyDescent="0.3">
      <c r="A27" s="12" t="s">
        <v>1107</v>
      </c>
      <c r="B27" s="30" t="s">
        <v>1108</v>
      </c>
      <c r="C27" s="30" t="s">
        <v>953</v>
      </c>
      <c r="D27" s="13">
        <v>2604400</v>
      </c>
      <c r="E27" s="14">
        <v>7434.26</v>
      </c>
      <c r="F27" s="15">
        <v>8.5000000000000006E-3</v>
      </c>
      <c r="G27" s="15"/>
    </row>
    <row r="28" spans="1:7" x14ac:dyDescent="0.3">
      <c r="A28" s="12" t="s">
        <v>859</v>
      </c>
      <c r="B28" s="30" t="s">
        <v>860</v>
      </c>
      <c r="C28" s="30" t="s">
        <v>861</v>
      </c>
      <c r="D28" s="13">
        <v>763028</v>
      </c>
      <c r="E28" s="14">
        <v>7164.45</v>
      </c>
      <c r="F28" s="15">
        <v>8.2000000000000007E-3</v>
      </c>
      <c r="G28" s="15"/>
    </row>
    <row r="29" spans="1:7" x14ac:dyDescent="0.3">
      <c r="A29" s="12" t="s">
        <v>1109</v>
      </c>
      <c r="B29" s="30" t="s">
        <v>1110</v>
      </c>
      <c r="C29" s="30" t="s">
        <v>904</v>
      </c>
      <c r="D29" s="13">
        <v>521001</v>
      </c>
      <c r="E29" s="14">
        <v>6924.62</v>
      </c>
      <c r="F29" s="15">
        <v>7.9000000000000008E-3</v>
      </c>
      <c r="G29" s="15"/>
    </row>
    <row r="30" spans="1:7" x14ac:dyDescent="0.3">
      <c r="A30" s="12" t="s">
        <v>898</v>
      </c>
      <c r="B30" s="30" t="s">
        <v>899</v>
      </c>
      <c r="C30" s="30" t="s">
        <v>861</v>
      </c>
      <c r="D30" s="13">
        <v>206588</v>
      </c>
      <c r="E30" s="14">
        <v>6830.83</v>
      </c>
      <c r="F30" s="15">
        <v>7.7999999999999996E-3</v>
      </c>
      <c r="G30" s="15"/>
    </row>
    <row r="31" spans="1:7" x14ac:dyDescent="0.3">
      <c r="A31" s="12" t="s">
        <v>931</v>
      </c>
      <c r="B31" s="30" t="s">
        <v>932</v>
      </c>
      <c r="C31" s="30" t="s">
        <v>846</v>
      </c>
      <c r="D31" s="13">
        <v>605224</v>
      </c>
      <c r="E31" s="14">
        <v>6702.55</v>
      </c>
      <c r="F31" s="15">
        <v>7.7000000000000002E-3</v>
      </c>
      <c r="G31" s="15"/>
    </row>
    <row r="32" spans="1:7" x14ac:dyDescent="0.3">
      <c r="A32" s="12" t="s">
        <v>1115</v>
      </c>
      <c r="B32" s="30" t="s">
        <v>1116</v>
      </c>
      <c r="C32" s="30" t="s">
        <v>864</v>
      </c>
      <c r="D32" s="13">
        <v>94001</v>
      </c>
      <c r="E32" s="14">
        <v>6277.25</v>
      </c>
      <c r="F32" s="15">
        <v>7.1999999999999998E-3</v>
      </c>
      <c r="G32" s="15"/>
    </row>
    <row r="33" spans="1:7" x14ac:dyDescent="0.3">
      <c r="A33" s="12" t="s">
        <v>949</v>
      </c>
      <c r="B33" s="30" t="s">
        <v>950</v>
      </c>
      <c r="C33" s="30" t="s">
        <v>948</v>
      </c>
      <c r="D33" s="13">
        <v>5592220</v>
      </c>
      <c r="E33" s="14">
        <v>6056.37</v>
      </c>
      <c r="F33" s="15">
        <v>6.8999999999999999E-3</v>
      </c>
      <c r="G33" s="15"/>
    </row>
    <row r="34" spans="1:7" x14ac:dyDescent="0.3">
      <c r="A34" s="12" t="s">
        <v>905</v>
      </c>
      <c r="B34" s="30" t="s">
        <v>906</v>
      </c>
      <c r="C34" s="30" t="s">
        <v>852</v>
      </c>
      <c r="D34" s="13">
        <v>4652843</v>
      </c>
      <c r="E34" s="14">
        <v>5564.8</v>
      </c>
      <c r="F34" s="15">
        <v>6.4000000000000003E-3</v>
      </c>
      <c r="G34" s="15"/>
    </row>
    <row r="35" spans="1:7" x14ac:dyDescent="0.3">
      <c r="A35" s="12" t="s">
        <v>1418</v>
      </c>
      <c r="B35" s="30" t="s">
        <v>1419</v>
      </c>
      <c r="C35" s="30" t="s">
        <v>852</v>
      </c>
      <c r="D35" s="13">
        <v>32155</v>
      </c>
      <c r="E35" s="14">
        <v>5454.18</v>
      </c>
      <c r="F35" s="15">
        <v>6.1999999999999998E-3</v>
      </c>
      <c r="G35" s="15"/>
    </row>
    <row r="36" spans="1:7" x14ac:dyDescent="0.3">
      <c r="A36" s="12" t="s">
        <v>1182</v>
      </c>
      <c r="B36" s="30" t="s">
        <v>1183</v>
      </c>
      <c r="C36" s="30" t="s">
        <v>843</v>
      </c>
      <c r="D36" s="13">
        <v>1615982</v>
      </c>
      <c r="E36" s="14">
        <v>5310.92</v>
      </c>
      <c r="F36" s="15">
        <v>6.1000000000000004E-3</v>
      </c>
      <c r="G36" s="15"/>
    </row>
    <row r="37" spans="1:7" x14ac:dyDescent="0.3">
      <c r="A37" s="12" t="s">
        <v>1058</v>
      </c>
      <c r="B37" s="30" t="s">
        <v>1059</v>
      </c>
      <c r="C37" s="30" t="s">
        <v>861</v>
      </c>
      <c r="D37" s="13">
        <v>147972</v>
      </c>
      <c r="E37" s="14">
        <v>5205.58</v>
      </c>
      <c r="F37" s="15">
        <v>6.0000000000000001E-3</v>
      </c>
      <c r="G37" s="15"/>
    </row>
    <row r="38" spans="1:7" x14ac:dyDescent="0.3">
      <c r="A38" s="12" t="s">
        <v>1420</v>
      </c>
      <c r="B38" s="30" t="s">
        <v>1421</v>
      </c>
      <c r="C38" s="30" t="s">
        <v>987</v>
      </c>
      <c r="D38" s="13">
        <v>3798900</v>
      </c>
      <c r="E38" s="14">
        <v>5170.3</v>
      </c>
      <c r="F38" s="15">
        <v>5.8999999999999999E-3</v>
      </c>
      <c r="G38" s="15"/>
    </row>
    <row r="39" spans="1:7" x14ac:dyDescent="0.3">
      <c r="A39" s="12" t="s">
        <v>874</v>
      </c>
      <c r="B39" s="30" t="s">
        <v>875</v>
      </c>
      <c r="C39" s="30" t="s">
        <v>876</v>
      </c>
      <c r="D39" s="13">
        <v>3727120</v>
      </c>
      <c r="E39" s="14">
        <v>5165.79</v>
      </c>
      <c r="F39" s="15">
        <v>5.8999999999999999E-3</v>
      </c>
      <c r="G39" s="15"/>
    </row>
    <row r="40" spans="1:7" x14ac:dyDescent="0.3">
      <c r="A40" s="12" t="s">
        <v>856</v>
      </c>
      <c r="B40" s="30" t="s">
        <v>857</v>
      </c>
      <c r="C40" s="30" t="s">
        <v>858</v>
      </c>
      <c r="D40" s="13">
        <v>559964</v>
      </c>
      <c r="E40" s="14">
        <v>5000.76</v>
      </c>
      <c r="F40" s="15">
        <v>5.7000000000000002E-3</v>
      </c>
      <c r="G40" s="15"/>
    </row>
    <row r="41" spans="1:7" x14ac:dyDescent="0.3">
      <c r="A41" s="12" t="s">
        <v>1422</v>
      </c>
      <c r="B41" s="30" t="s">
        <v>1423</v>
      </c>
      <c r="C41" s="30" t="s">
        <v>1026</v>
      </c>
      <c r="D41" s="13">
        <v>162964</v>
      </c>
      <c r="E41" s="14">
        <v>4955</v>
      </c>
      <c r="F41" s="15">
        <v>5.7000000000000002E-3</v>
      </c>
      <c r="G41" s="15"/>
    </row>
    <row r="42" spans="1:7" x14ac:dyDescent="0.3">
      <c r="A42" s="12" t="s">
        <v>1151</v>
      </c>
      <c r="B42" s="30" t="s">
        <v>1152</v>
      </c>
      <c r="C42" s="30" t="s">
        <v>1153</v>
      </c>
      <c r="D42" s="13">
        <v>2088135</v>
      </c>
      <c r="E42" s="14">
        <v>4902.9399999999996</v>
      </c>
      <c r="F42" s="15">
        <v>5.5999999999999999E-3</v>
      </c>
      <c r="G42" s="15"/>
    </row>
    <row r="43" spans="1:7" x14ac:dyDescent="0.3">
      <c r="A43" s="12" t="s">
        <v>1158</v>
      </c>
      <c r="B43" s="30" t="s">
        <v>1159</v>
      </c>
      <c r="C43" s="30" t="s">
        <v>930</v>
      </c>
      <c r="D43" s="13">
        <v>295660</v>
      </c>
      <c r="E43" s="14">
        <v>4853.7</v>
      </c>
      <c r="F43" s="15">
        <v>5.5999999999999999E-3</v>
      </c>
      <c r="G43" s="15"/>
    </row>
    <row r="44" spans="1:7" x14ac:dyDescent="0.3">
      <c r="A44" s="12" t="s">
        <v>1424</v>
      </c>
      <c r="B44" s="30" t="s">
        <v>1425</v>
      </c>
      <c r="C44" s="30" t="s">
        <v>861</v>
      </c>
      <c r="D44" s="13">
        <v>49499</v>
      </c>
      <c r="E44" s="14">
        <v>4464.4399999999996</v>
      </c>
      <c r="F44" s="15">
        <v>5.1000000000000004E-3</v>
      </c>
      <c r="G44" s="15"/>
    </row>
    <row r="45" spans="1:7" x14ac:dyDescent="0.3">
      <c r="A45" s="12" t="s">
        <v>974</v>
      </c>
      <c r="B45" s="30" t="s">
        <v>975</v>
      </c>
      <c r="C45" s="30" t="s">
        <v>895</v>
      </c>
      <c r="D45" s="13">
        <v>994438</v>
      </c>
      <c r="E45" s="14">
        <v>4365.58</v>
      </c>
      <c r="F45" s="15">
        <v>5.0000000000000001E-3</v>
      </c>
      <c r="G45" s="15"/>
    </row>
    <row r="46" spans="1:7" x14ac:dyDescent="0.3">
      <c r="A46" s="12" t="s">
        <v>902</v>
      </c>
      <c r="B46" s="30" t="s">
        <v>903</v>
      </c>
      <c r="C46" s="30" t="s">
        <v>904</v>
      </c>
      <c r="D46" s="13">
        <v>752120</v>
      </c>
      <c r="E46" s="14">
        <v>4326.1899999999996</v>
      </c>
      <c r="F46" s="15">
        <v>5.0000000000000001E-3</v>
      </c>
      <c r="G46" s="15"/>
    </row>
    <row r="47" spans="1:7" x14ac:dyDescent="0.3">
      <c r="A47" s="12" t="s">
        <v>1426</v>
      </c>
      <c r="B47" s="30" t="s">
        <v>1427</v>
      </c>
      <c r="C47" s="30" t="s">
        <v>858</v>
      </c>
      <c r="D47" s="13">
        <v>177599</v>
      </c>
      <c r="E47" s="14">
        <v>4205.63</v>
      </c>
      <c r="F47" s="15">
        <v>4.7999999999999996E-3</v>
      </c>
      <c r="G47" s="15"/>
    </row>
    <row r="48" spans="1:7" x14ac:dyDescent="0.3">
      <c r="A48" s="12" t="s">
        <v>983</v>
      </c>
      <c r="B48" s="30" t="s">
        <v>984</v>
      </c>
      <c r="C48" s="30" t="s">
        <v>973</v>
      </c>
      <c r="D48" s="13">
        <v>110733</v>
      </c>
      <c r="E48" s="14">
        <v>4150</v>
      </c>
      <c r="F48" s="15">
        <v>4.7999999999999996E-3</v>
      </c>
      <c r="G48" s="15"/>
    </row>
    <row r="49" spans="1:7" x14ac:dyDescent="0.3">
      <c r="A49" s="12" t="s">
        <v>862</v>
      </c>
      <c r="B49" s="30" t="s">
        <v>863</v>
      </c>
      <c r="C49" s="30" t="s">
        <v>864</v>
      </c>
      <c r="D49" s="13">
        <v>997200</v>
      </c>
      <c r="E49" s="14">
        <v>4100.99</v>
      </c>
      <c r="F49" s="15">
        <v>4.7000000000000002E-3</v>
      </c>
      <c r="G49" s="15"/>
    </row>
    <row r="50" spans="1:7" x14ac:dyDescent="0.3">
      <c r="A50" s="12" t="s">
        <v>888</v>
      </c>
      <c r="B50" s="30" t="s">
        <v>889</v>
      </c>
      <c r="C50" s="30" t="s">
        <v>890</v>
      </c>
      <c r="D50" s="13">
        <v>522626</v>
      </c>
      <c r="E50" s="14">
        <v>4020.3</v>
      </c>
      <c r="F50" s="15">
        <v>4.5999999999999999E-3</v>
      </c>
      <c r="G50" s="15"/>
    </row>
    <row r="51" spans="1:7" x14ac:dyDescent="0.3">
      <c r="A51" s="12" t="s">
        <v>1113</v>
      </c>
      <c r="B51" s="30" t="s">
        <v>1114</v>
      </c>
      <c r="C51" s="30" t="s">
        <v>939</v>
      </c>
      <c r="D51" s="13">
        <v>398925</v>
      </c>
      <c r="E51" s="14">
        <v>3994.04</v>
      </c>
      <c r="F51" s="15">
        <v>4.5999999999999999E-3</v>
      </c>
      <c r="G51" s="15"/>
    </row>
    <row r="52" spans="1:7" x14ac:dyDescent="0.3">
      <c r="A52" s="12" t="s">
        <v>1428</v>
      </c>
      <c r="B52" s="30" t="s">
        <v>1429</v>
      </c>
      <c r="C52" s="30" t="s">
        <v>917</v>
      </c>
      <c r="D52" s="13">
        <v>172571</v>
      </c>
      <c r="E52" s="14">
        <v>3975.86</v>
      </c>
      <c r="F52" s="15">
        <v>4.5999999999999999E-3</v>
      </c>
      <c r="G52" s="15"/>
    </row>
    <row r="53" spans="1:7" x14ac:dyDescent="0.3">
      <c r="A53" s="12" t="s">
        <v>1024</v>
      </c>
      <c r="B53" s="30" t="s">
        <v>1025</v>
      </c>
      <c r="C53" s="30" t="s">
        <v>1026</v>
      </c>
      <c r="D53" s="13">
        <v>3209643</v>
      </c>
      <c r="E53" s="14">
        <v>3944.65</v>
      </c>
      <c r="F53" s="15">
        <v>4.4999999999999997E-3</v>
      </c>
      <c r="G53" s="15"/>
    </row>
    <row r="54" spans="1:7" x14ac:dyDescent="0.3">
      <c r="A54" s="12" t="s">
        <v>1209</v>
      </c>
      <c r="B54" s="30" t="s">
        <v>1210</v>
      </c>
      <c r="C54" s="30" t="s">
        <v>922</v>
      </c>
      <c r="D54" s="13">
        <v>1272286</v>
      </c>
      <c r="E54" s="14">
        <v>3899.56</v>
      </c>
      <c r="F54" s="15">
        <v>4.4999999999999997E-3</v>
      </c>
      <c r="G54" s="15"/>
    </row>
    <row r="55" spans="1:7" x14ac:dyDescent="0.3">
      <c r="A55" s="12" t="s">
        <v>1033</v>
      </c>
      <c r="B55" s="30" t="s">
        <v>1034</v>
      </c>
      <c r="C55" s="30" t="s">
        <v>846</v>
      </c>
      <c r="D55" s="13">
        <v>2968268</v>
      </c>
      <c r="E55" s="14">
        <v>3883.98</v>
      </c>
      <c r="F55" s="15">
        <v>4.4000000000000003E-3</v>
      </c>
      <c r="G55" s="15"/>
    </row>
    <row r="56" spans="1:7" x14ac:dyDescent="0.3">
      <c r="A56" s="12" t="s">
        <v>1430</v>
      </c>
      <c r="B56" s="30" t="s">
        <v>1431</v>
      </c>
      <c r="C56" s="30" t="s">
        <v>939</v>
      </c>
      <c r="D56" s="13">
        <v>1488279</v>
      </c>
      <c r="E56" s="14">
        <v>3865.06</v>
      </c>
      <c r="F56" s="15">
        <v>4.4000000000000003E-3</v>
      </c>
      <c r="G56" s="15"/>
    </row>
    <row r="57" spans="1:7" x14ac:dyDescent="0.3">
      <c r="A57" s="12" t="s">
        <v>1123</v>
      </c>
      <c r="B57" s="30" t="s">
        <v>1124</v>
      </c>
      <c r="C57" s="30" t="s">
        <v>861</v>
      </c>
      <c r="D57" s="13">
        <v>83171</v>
      </c>
      <c r="E57" s="14">
        <v>3860.55</v>
      </c>
      <c r="F57" s="15">
        <v>4.4000000000000003E-3</v>
      </c>
      <c r="G57" s="15"/>
    </row>
    <row r="58" spans="1:7" x14ac:dyDescent="0.3">
      <c r="A58" s="12" t="s">
        <v>1100</v>
      </c>
      <c r="B58" s="30" t="s">
        <v>1101</v>
      </c>
      <c r="C58" s="30" t="s">
        <v>1102</v>
      </c>
      <c r="D58" s="13">
        <v>6884</v>
      </c>
      <c r="E58" s="14">
        <v>3513.81</v>
      </c>
      <c r="F58" s="15">
        <v>4.0000000000000001E-3</v>
      </c>
      <c r="G58" s="15"/>
    </row>
    <row r="59" spans="1:7" x14ac:dyDescent="0.3">
      <c r="A59" s="12" t="s">
        <v>1432</v>
      </c>
      <c r="B59" s="30" t="s">
        <v>1433</v>
      </c>
      <c r="C59" s="30" t="s">
        <v>1026</v>
      </c>
      <c r="D59" s="13">
        <v>588878</v>
      </c>
      <c r="E59" s="14">
        <v>3404.01</v>
      </c>
      <c r="F59" s="15">
        <v>3.8999999999999998E-3</v>
      </c>
      <c r="G59" s="15"/>
    </row>
    <row r="60" spans="1:7" x14ac:dyDescent="0.3">
      <c r="A60" s="12" t="s">
        <v>1203</v>
      </c>
      <c r="B60" s="30" t="s">
        <v>1204</v>
      </c>
      <c r="C60" s="30" t="s">
        <v>987</v>
      </c>
      <c r="D60" s="13">
        <v>1531469</v>
      </c>
      <c r="E60" s="14">
        <v>3386.08</v>
      </c>
      <c r="F60" s="15">
        <v>3.8999999999999998E-3</v>
      </c>
      <c r="G60" s="15"/>
    </row>
    <row r="61" spans="1:7" x14ac:dyDescent="0.3">
      <c r="A61" s="12" t="s">
        <v>946</v>
      </c>
      <c r="B61" s="30" t="s">
        <v>947</v>
      </c>
      <c r="C61" s="30" t="s">
        <v>948</v>
      </c>
      <c r="D61" s="13">
        <v>4162372</v>
      </c>
      <c r="E61" s="14">
        <v>3384.01</v>
      </c>
      <c r="F61" s="15">
        <v>3.8999999999999998E-3</v>
      </c>
      <c r="G61" s="15"/>
    </row>
    <row r="62" spans="1:7" x14ac:dyDescent="0.3">
      <c r="A62" s="12" t="s">
        <v>1172</v>
      </c>
      <c r="B62" s="30" t="s">
        <v>1173</v>
      </c>
      <c r="C62" s="30" t="s">
        <v>852</v>
      </c>
      <c r="D62" s="13">
        <v>359530</v>
      </c>
      <c r="E62" s="14">
        <v>3315.59</v>
      </c>
      <c r="F62" s="15">
        <v>3.8E-3</v>
      </c>
      <c r="G62" s="15"/>
    </row>
    <row r="63" spans="1:7" x14ac:dyDescent="0.3">
      <c r="A63" s="12" t="s">
        <v>1135</v>
      </c>
      <c r="B63" s="30" t="s">
        <v>1136</v>
      </c>
      <c r="C63" s="30" t="s">
        <v>904</v>
      </c>
      <c r="D63" s="13">
        <v>2898923</v>
      </c>
      <c r="E63" s="14">
        <v>3312.02</v>
      </c>
      <c r="F63" s="15">
        <v>3.8E-3</v>
      </c>
      <c r="G63" s="15"/>
    </row>
    <row r="64" spans="1:7" x14ac:dyDescent="0.3">
      <c r="A64" s="12" t="s">
        <v>1434</v>
      </c>
      <c r="B64" s="30" t="s">
        <v>1435</v>
      </c>
      <c r="C64" s="30" t="s">
        <v>1005</v>
      </c>
      <c r="D64" s="13">
        <v>987600</v>
      </c>
      <c r="E64" s="14">
        <v>3307.97</v>
      </c>
      <c r="F64" s="15">
        <v>3.8E-3</v>
      </c>
      <c r="G64" s="15"/>
    </row>
    <row r="65" spans="1:7" x14ac:dyDescent="0.3">
      <c r="A65" s="12" t="s">
        <v>926</v>
      </c>
      <c r="B65" s="30" t="s">
        <v>927</v>
      </c>
      <c r="C65" s="30" t="s">
        <v>890</v>
      </c>
      <c r="D65" s="13">
        <v>94542</v>
      </c>
      <c r="E65" s="14">
        <v>3248.65</v>
      </c>
      <c r="F65" s="15">
        <v>3.7000000000000002E-3</v>
      </c>
      <c r="G65" s="15"/>
    </row>
    <row r="66" spans="1:7" x14ac:dyDescent="0.3">
      <c r="A66" s="12" t="s">
        <v>928</v>
      </c>
      <c r="B66" s="30" t="s">
        <v>929</v>
      </c>
      <c r="C66" s="30" t="s">
        <v>930</v>
      </c>
      <c r="D66" s="13">
        <v>394794</v>
      </c>
      <c r="E66" s="14">
        <v>3205.14</v>
      </c>
      <c r="F66" s="15">
        <v>3.7000000000000002E-3</v>
      </c>
      <c r="G66" s="15"/>
    </row>
    <row r="67" spans="1:7" x14ac:dyDescent="0.3">
      <c r="A67" s="12" t="s">
        <v>1436</v>
      </c>
      <c r="B67" s="30" t="s">
        <v>1437</v>
      </c>
      <c r="C67" s="30" t="s">
        <v>925</v>
      </c>
      <c r="D67" s="13">
        <v>106114</v>
      </c>
      <c r="E67" s="14">
        <v>3200.61</v>
      </c>
      <c r="F67" s="15">
        <v>3.7000000000000002E-3</v>
      </c>
      <c r="G67" s="15"/>
    </row>
    <row r="68" spans="1:7" x14ac:dyDescent="0.3">
      <c r="A68" s="12" t="s">
        <v>996</v>
      </c>
      <c r="B68" s="30" t="s">
        <v>997</v>
      </c>
      <c r="C68" s="30" t="s">
        <v>858</v>
      </c>
      <c r="D68" s="13">
        <v>85699</v>
      </c>
      <c r="E68" s="14">
        <v>3108.17</v>
      </c>
      <c r="F68" s="15">
        <v>3.5999999999999999E-3</v>
      </c>
      <c r="G68" s="15"/>
    </row>
    <row r="69" spans="1:7" x14ac:dyDescent="0.3">
      <c r="A69" s="12" t="s">
        <v>1076</v>
      </c>
      <c r="B69" s="30" t="s">
        <v>1077</v>
      </c>
      <c r="C69" s="30" t="s">
        <v>864</v>
      </c>
      <c r="D69" s="13">
        <v>113695</v>
      </c>
      <c r="E69" s="14">
        <v>3088.58</v>
      </c>
      <c r="F69" s="15">
        <v>3.5000000000000001E-3</v>
      </c>
      <c r="G69" s="15"/>
    </row>
    <row r="70" spans="1:7" x14ac:dyDescent="0.3">
      <c r="A70" s="12" t="s">
        <v>1438</v>
      </c>
      <c r="B70" s="30" t="s">
        <v>1439</v>
      </c>
      <c r="C70" s="30" t="s">
        <v>1005</v>
      </c>
      <c r="D70" s="13">
        <v>586990</v>
      </c>
      <c r="E70" s="14">
        <v>3006.86</v>
      </c>
      <c r="F70" s="15">
        <v>3.3999999999999998E-3</v>
      </c>
      <c r="G70" s="15"/>
    </row>
    <row r="71" spans="1:7" x14ac:dyDescent="0.3">
      <c r="A71" s="12" t="s">
        <v>1199</v>
      </c>
      <c r="B71" s="30" t="s">
        <v>1200</v>
      </c>
      <c r="C71" s="30" t="s">
        <v>858</v>
      </c>
      <c r="D71" s="13">
        <v>15686</v>
      </c>
      <c r="E71" s="14">
        <v>2939.52</v>
      </c>
      <c r="F71" s="15">
        <v>3.3999999999999998E-3</v>
      </c>
      <c r="G71" s="15"/>
    </row>
    <row r="72" spans="1:7" x14ac:dyDescent="0.3">
      <c r="A72" s="12" t="s">
        <v>1440</v>
      </c>
      <c r="B72" s="30" t="s">
        <v>1441</v>
      </c>
      <c r="C72" s="30" t="s">
        <v>895</v>
      </c>
      <c r="D72" s="13">
        <v>1023637</v>
      </c>
      <c r="E72" s="14">
        <v>2917.37</v>
      </c>
      <c r="F72" s="15">
        <v>3.3E-3</v>
      </c>
      <c r="G72" s="15"/>
    </row>
    <row r="73" spans="1:7" x14ac:dyDescent="0.3">
      <c r="A73" s="12" t="s">
        <v>1442</v>
      </c>
      <c r="B73" s="30" t="s">
        <v>1443</v>
      </c>
      <c r="C73" s="30" t="s">
        <v>978</v>
      </c>
      <c r="D73" s="13">
        <v>86073</v>
      </c>
      <c r="E73" s="14">
        <v>2878.84</v>
      </c>
      <c r="F73" s="15">
        <v>3.3E-3</v>
      </c>
      <c r="G73" s="15"/>
    </row>
    <row r="74" spans="1:7" x14ac:dyDescent="0.3">
      <c r="A74" s="12" t="s">
        <v>1089</v>
      </c>
      <c r="B74" s="30" t="s">
        <v>1090</v>
      </c>
      <c r="C74" s="30" t="s">
        <v>953</v>
      </c>
      <c r="D74" s="13">
        <v>460955</v>
      </c>
      <c r="E74" s="14">
        <v>2840.87</v>
      </c>
      <c r="F74" s="15">
        <v>3.3E-3</v>
      </c>
      <c r="G74" s="15"/>
    </row>
    <row r="75" spans="1:7" x14ac:dyDescent="0.3">
      <c r="A75" s="12" t="s">
        <v>835</v>
      </c>
      <c r="B75" s="30" t="s">
        <v>836</v>
      </c>
      <c r="C75" s="30" t="s">
        <v>837</v>
      </c>
      <c r="D75" s="13">
        <v>325000</v>
      </c>
      <c r="E75" s="14">
        <v>2736.99</v>
      </c>
      <c r="F75" s="15">
        <v>3.0999999999999999E-3</v>
      </c>
      <c r="G75" s="15"/>
    </row>
    <row r="76" spans="1:7" x14ac:dyDescent="0.3">
      <c r="A76" s="12" t="s">
        <v>976</v>
      </c>
      <c r="B76" s="30" t="s">
        <v>977</v>
      </c>
      <c r="C76" s="30" t="s">
        <v>978</v>
      </c>
      <c r="D76" s="13">
        <v>103945</v>
      </c>
      <c r="E76" s="14">
        <v>2643.74</v>
      </c>
      <c r="F76" s="15">
        <v>3.0000000000000001E-3</v>
      </c>
      <c r="G76" s="15"/>
    </row>
    <row r="77" spans="1:7" x14ac:dyDescent="0.3">
      <c r="A77" s="12" t="s">
        <v>1068</v>
      </c>
      <c r="B77" s="30" t="s">
        <v>1069</v>
      </c>
      <c r="C77" s="30" t="s">
        <v>855</v>
      </c>
      <c r="D77" s="13">
        <v>256691</v>
      </c>
      <c r="E77" s="14">
        <v>2529.9499999999998</v>
      </c>
      <c r="F77" s="15">
        <v>2.8999999999999998E-3</v>
      </c>
      <c r="G77" s="15"/>
    </row>
    <row r="78" spans="1:7" x14ac:dyDescent="0.3">
      <c r="A78" s="12" t="s">
        <v>1125</v>
      </c>
      <c r="B78" s="30" t="s">
        <v>1126</v>
      </c>
      <c r="C78" s="30" t="s">
        <v>855</v>
      </c>
      <c r="D78" s="13">
        <v>72668</v>
      </c>
      <c r="E78" s="14">
        <v>2440.7399999999998</v>
      </c>
      <c r="F78" s="15">
        <v>2.8E-3</v>
      </c>
      <c r="G78" s="15"/>
    </row>
    <row r="79" spans="1:7" x14ac:dyDescent="0.3">
      <c r="A79" s="12" t="s">
        <v>998</v>
      </c>
      <c r="B79" s="30" t="s">
        <v>999</v>
      </c>
      <c r="C79" s="30" t="s">
        <v>1000</v>
      </c>
      <c r="D79" s="13">
        <v>62542</v>
      </c>
      <c r="E79" s="14">
        <v>2322.81</v>
      </c>
      <c r="F79" s="15">
        <v>2.7000000000000001E-3</v>
      </c>
      <c r="G79" s="15"/>
    </row>
    <row r="80" spans="1:7" x14ac:dyDescent="0.3">
      <c r="A80" s="12" t="s">
        <v>1444</v>
      </c>
      <c r="B80" s="30" t="s">
        <v>1445</v>
      </c>
      <c r="C80" s="30" t="s">
        <v>1188</v>
      </c>
      <c r="D80" s="13">
        <v>863588</v>
      </c>
      <c r="E80" s="14">
        <v>2252.2399999999998</v>
      </c>
      <c r="F80" s="15">
        <v>2.5999999999999999E-3</v>
      </c>
      <c r="G80" s="15"/>
    </row>
    <row r="81" spans="1:7" x14ac:dyDescent="0.3">
      <c r="A81" s="12" t="s">
        <v>920</v>
      </c>
      <c r="B81" s="30" t="s">
        <v>921</v>
      </c>
      <c r="C81" s="30" t="s">
        <v>922</v>
      </c>
      <c r="D81" s="13">
        <v>98067</v>
      </c>
      <c r="E81" s="14">
        <v>2250.83</v>
      </c>
      <c r="F81" s="15">
        <v>2.5999999999999999E-3</v>
      </c>
      <c r="G81" s="15"/>
    </row>
    <row r="82" spans="1:7" x14ac:dyDescent="0.3">
      <c r="A82" s="12" t="s">
        <v>1041</v>
      </c>
      <c r="B82" s="30" t="s">
        <v>1042</v>
      </c>
      <c r="C82" s="30" t="s">
        <v>890</v>
      </c>
      <c r="D82" s="13">
        <v>209782</v>
      </c>
      <c r="E82" s="14">
        <v>2209.21</v>
      </c>
      <c r="F82" s="15">
        <v>2.5000000000000001E-3</v>
      </c>
      <c r="G82" s="15"/>
    </row>
    <row r="83" spans="1:7" x14ac:dyDescent="0.3">
      <c r="A83" s="12" t="s">
        <v>1446</v>
      </c>
      <c r="B83" s="30" t="s">
        <v>1447</v>
      </c>
      <c r="C83" s="30" t="s">
        <v>890</v>
      </c>
      <c r="D83" s="13">
        <v>450000</v>
      </c>
      <c r="E83" s="14">
        <v>2204.7800000000002</v>
      </c>
      <c r="F83" s="15">
        <v>2.5000000000000001E-3</v>
      </c>
      <c r="G83" s="15"/>
    </row>
    <row r="84" spans="1:7" x14ac:dyDescent="0.3">
      <c r="A84" s="12" t="s">
        <v>1448</v>
      </c>
      <c r="B84" s="30" t="s">
        <v>1449</v>
      </c>
      <c r="C84" s="30" t="s">
        <v>1053</v>
      </c>
      <c r="D84" s="13">
        <v>75402</v>
      </c>
      <c r="E84" s="14">
        <v>2200.34</v>
      </c>
      <c r="F84" s="15">
        <v>2.5000000000000001E-3</v>
      </c>
      <c r="G84" s="15"/>
    </row>
    <row r="85" spans="1:7" x14ac:dyDescent="0.3">
      <c r="A85" s="12" t="s">
        <v>1450</v>
      </c>
      <c r="B85" s="30" t="s">
        <v>1451</v>
      </c>
      <c r="C85" s="30" t="s">
        <v>852</v>
      </c>
      <c r="D85" s="13">
        <v>2083548</v>
      </c>
      <c r="E85" s="14">
        <v>2086.67</v>
      </c>
      <c r="F85" s="15">
        <v>2.3999999999999998E-3</v>
      </c>
      <c r="G85" s="15"/>
    </row>
    <row r="86" spans="1:7" x14ac:dyDescent="0.3">
      <c r="A86" s="12" t="s">
        <v>1180</v>
      </c>
      <c r="B86" s="30" t="s">
        <v>1181</v>
      </c>
      <c r="C86" s="30" t="s">
        <v>1053</v>
      </c>
      <c r="D86" s="13">
        <v>47471</v>
      </c>
      <c r="E86" s="14">
        <v>2062.2800000000002</v>
      </c>
      <c r="F86" s="15">
        <v>2.3999999999999998E-3</v>
      </c>
      <c r="G86" s="15"/>
    </row>
    <row r="87" spans="1:7" x14ac:dyDescent="0.3">
      <c r="A87" s="12" t="s">
        <v>867</v>
      </c>
      <c r="B87" s="30" t="s">
        <v>868</v>
      </c>
      <c r="C87" s="30" t="s">
        <v>869</v>
      </c>
      <c r="D87" s="13">
        <v>672316</v>
      </c>
      <c r="E87" s="14">
        <v>1816.93</v>
      </c>
      <c r="F87" s="15">
        <v>2.0999999999999999E-3</v>
      </c>
      <c r="G87" s="15"/>
    </row>
    <row r="88" spans="1:7" x14ac:dyDescent="0.3">
      <c r="A88" s="12" t="s">
        <v>1452</v>
      </c>
      <c r="B88" s="30" t="s">
        <v>1453</v>
      </c>
      <c r="C88" s="30" t="s">
        <v>852</v>
      </c>
      <c r="D88" s="13">
        <v>50057</v>
      </c>
      <c r="E88" s="14">
        <v>1643.57</v>
      </c>
      <c r="F88" s="15">
        <v>1.9E-3</v>
      </c>
      <c r="G88" s="15"/>
    </row>
    <row r="89" spans="1:7" x14ac:dyDescent="0.3">
      <c r="A89" s="12" t="s">
        <v>1454</v>
      </c>
      <c r="B89" s="30" t="s">
        <v>1455</v>
      </c>
      <c r="C89" s="30" t="s">
        <v>953</v>
      </c>
      <c r="D89" s="13">
        <v>221627</v>
      </c>
      <c r="E89" s="14">
        <v>1434.7</v>
      </c>
      <c r="F89" s="15">
        <v>1.6000000000000001E-3</v>
      </c>
      <c r="G89" s="15"/>
    </row>
    <row r="90" spans="1:7" x14ac:dyDescent="0.3">
      <c r="A90" s="12" t="s">
        <v>1119</v>
      </c>
      <c r="B90" s="30" t="s">
        <v>1456</v>
      </c>
      <c r="C90" s="30" t="s">
        <v>909</v>
      </c>
      <c r="D90" s="13">
        <v>318216</v>
      </c>
      <c r="E90" s="14">
        <v>1101.98</v>
      </c>
      <c r="F90" s="15">
        <v>1.2999999999999999E-3</v>
      </c>
      <c r="G90" s="15"/>
    </row>
    <row r="91" spans="1:7" x14ac:dyDescent="0.3">
      <c r="A91" s="12" t="s">
        <v>1457</v>
      </c>
      <c r="B91" s="30" t="s">
        <v>1458</v>
      </c>
      <c r="C91" s="30" t="s">
        <v>978</v>
      </c>
      <c r="D91" s="13">
        <v>33944</v>
      </c>
      <c r="E91" s="14">
        <v>1007.29</v>
      </c>
      <c r="F91" s="15">
        <v>1.1999999999999999E-3</v>
      </c>
      <c r="G91" s="15"/>
    </row>
    <row r="92" spans="1:7" x14ac:dyDescent="0.3">
      <c r="A92" s="12" t="s">
        <v>1459</v>
      </c>
      <c r="B92" s="30" t="s">
        <v>1460</v>
      </c>
      <c r="C92" s="30" t="s">
        <v>852</v>
      </c>
      <c r="D92" s="13">
        <v>108600</v>
      </c>
      <c r="E92" s="14">
        <v>514.87</v>
      </c>
      <c r="F92" s="15">
        <v>5.9999999999999995E-4</v>
      </c>
      <c r="G92" s="15"/>
    </row>
    <row r="93" spans="1:7" x14ac:dyDescent="0.3">
      <c r="A93" s="12" t="s">
        <v>1006</v>
      </c>
      <c r="B93" s="30" t="s">
        <v>1007</v>
      </c>
      <c r="C93" s="30" t="s">
        <v>864</v>
      </c>
      <c r="D93" s="13">
        <v>15000</v>
      </c>
      <c r="E93" s="14">
        <v>230.45</v>
      </c>
      <c r="F93" s="15">
        <v>2.9999999999999997E-4</v>
      </c>
      <c r="G93" s="15"/>
    </row>
    <row r="94" spans="1:7" x14ac:dyDescent="0.3">
      <c r="A94" s="12" t="s">
        <v>1461</v>
      </c>
      <c r="B94" s="30" t="s">
        <v>1462</v>
      </c>
      <c r="C94" s="30" t="s">
        <v>904</v>
      </c>
      <c r="D94" s="13">
        <v>28257</v>
      </c>
      <c r="E94" s="14">
        <v>168.02</v>
      </c>
      <c r="F94" s="15">
        <v>2.0000000000000001E-4</v>
      </c>
      <c r="G94" s="15"/>
    </row>
    <row r="95" spans="1:7" x14ac:dyDescent="0.3">
      <c r="A95" s="12" t="s">
        <v>1463</v>
      </c>
      <c r="B95" s="30" t="s">
        <v>1464</v>
      </c>
      <c r="C95" s="30" t="s">
        <v>852</v>
      </c>
      <c r="D95" s="13">
        <v>3624</v>
      </c>
      <c r="E95" s="14">
        <v>36.15</v>
      </c>
      <c r="F95" s="15">
        <v>0</v>
      </c>
      <c r="G95" s="15"/>
    </row>
    <row r="96" spans="1:7" x14ac:dyDescent="0.3">
      <c r="A96" s="12" t="s">
        <v>1184</v>
      </c>
      <c r="B96" s="30" t="s">
        <v>1185</v>
      </c>
      <c r="C96" s="30" t="s">
        <v>861</v>
      </c>
      <c r="D96" s="13">
        <v>2265</v>
      </c>
      <c r="E96" s="14">
        <v>24.37</v>
      </c>
      <c r="F96" s="15">
        <v>0</v>
      </c>
      <c r="G96" s="15"/>
    </row>
    <row r="97" spans="1:7" x14ac:dyDescent="0.3">
      <c r="A97" s="12" t="s">
        <v>1465</v>
      </c>
      <c r="B97" s="30" t="s">
        <v>1466</v>
      </c>
      <c r="C97" s="30" t="s">
        <v>887</v>
      </c>
      <c r="D97" s="13">
        <v>95</v>
      </c>
      <c r="E97" s="14">
        <v>1.9</v>
      </c>
      <c r="F97" s="15">
        <v>0</v>
      </c>
      <c r="G97" s="15"/>
    </row>
    <row r="98" spans="1:7" x14ac:dyDescent="0.3">
      <c r="A98" s="12" t="s">
        <v>1193</v>
      </c>
      <c r="B98" s="30" t="s">
        <v>1194</v>
      </c>
      <c r="C98" s="30" t="s">
        <v>861</v>
      </c>
      <c r="D98" s="13">
        <v>6</v>
      </c>
      <c r="E98" s="14">
        <v>0.21</v>
      </c>
      <c r="F98" s="15">
        <v>0</v>
      </c>
      <c r="G98" s="15"/>
    </row>
    <row r="99" spans="1:7" x14ac:dyDescent="0.3">
      <c r="A99" s="16" t="s">
        <v>104</v>
      </c>
      <c r="B99" s="31"/>
      <c r="C99" s="31"/>
      <c r="D99" s="17"/>
      <c r="E99" s="37">
        <v>666450.13</v>
      </c>
      <c r="F99" s="38">
        <v>0.76319999999999999</v>
      </c>
      <c r="G99" s="20"/>
    </row>
    <row r="100" spans="1:7" x14ac:dyDescent="0.3">
      <c r="A100" s="16" t="s">
        <v>1217</v>
      </c>
      <c r="B100" s="30"/>
      <c r="C100" s="30"/>
      <c r="D100" s="13"/>
      <c r="E100" s="14"/>
      <c r="F100" s="15"/>
      <c r="G100" s="15"/>
    </row>
    <row r="101" spans="1:7" x14ac:dyDescent="0.3">
      <c r="A101" s="16" t="s">
        <v>104</v>
      </c>
      <c r="B101" s="30"/>
      <c r="C101" s="30"/>
      <c r="D101" s="13"/>
      <c r="E101" s="39" t="s">
        <v>90</v>
      </c>
      <c r="F101" s="40" t="s">
        <v>90</v>
      </c>
      <c r="G101" s="15"/>
    </row>
    <row r="102" spans="1:7" x14ac:dyDescent="0.3">
      <c r="A102" s="21" t="s">
        <v>128</v>
      </c>
      <c r="B102" s="32"/>
      <c r="C102" s="32"/>
      <c r="D102" s="22"/>
      <c r="E102" s="27">
        <v>666450.13</v>
      </c>
      <c r="F102" s="28">
        <v>0.76319999999999999</v>
      </c>
      <c r="G102" s="20"/>
    </row>
    <row r="103" spans="1:7" x14ac:dyDescent="0.3">
      <c r="A103" s="12"/>
      <c r="B103" s="30"/>
      <c r="C103" s="30"/>
      <c r="D103" s="13"/>
      <c r="E103" s="14"/>
      <c r="F103" s="15"/>
      <c r="G103" s="15"/>
    </row>
    <row r="104" spans="1:7" x14ac:dyDescent="0.3">
      <c r="A104" s="16" t="s">
        <v>1218</v>
      </c>
      <c r="B104" s="30"/>
      <c r="C104" s="30"/>
      <c r="D104" s="13"/>
      <c r="E104" s="14"/>
      <c r="F104" s="15"/>
      <c r="G104" s="15"/>
    </row>
    <row r="105" spans="1:7" x14ac:dyDescent="0.3">
      <c r="A105" s="16" t="s">
        <v>1219</v>
      </c>
      <c r="B105" s="30"/>
      <c r="C105" s="30"/>
      <c r="D105" s="13"/>
      <c r="E105" s="14"/>
      <c r="F105" s="15"/>
      <c r="G105" s="15"/>
    </row>
    <row r="106" spans="1:7" x14ac:dyDescent="0.3">
      <c r="A106" s="12" t="s">
        <v>1292</v>
      </c>
      <c r="B106" s="30"/>
      <c r="C106" s="30" t="s">
        <v>855</v>
      </c>
      <c r="D106" s="13">
        <v>690200</v>
      </c>
      <c r="E106" s="14">
        <v>6824.01</v>
      </c>
      <c r="F106" s="15">
        <v>7.8139999999999998E-3</v>
      </c>
      <c r="G106" s="15"/>
    </row>
    <row r="107" spans="1:7" x14ac:dyDescent="0.3">
      <c r="A107" s="12" t="s">
        <v>1467</v>
      </c>
      <c r="B107" s="30"/>
      <c r="C107" s="30" t="s">
        <v>887</v>
      </c>
      <c r="D107" s="13">
        <v>127600</v>
      </c>
      <c r="E107" s="14">
        <v>2526.35</v>
      </c>
      <c r="F107" s="15">
        <v>2.892E-3</v>
      </c>
      <c r="G107" s="15"/>
    </row>
    <row r="108" spans="1:7" x14ac:dyDescent="0.3">
      <c r="A108" s="12" t="s">
        <v>1232</v>
      </c>
      <c r="B108" s="30"/>
      <c r="C108" s="30" t="s">
        <v>861</v>
      </c>
      <c r="D108" s="13">
        <v>67200</v>
      </c>
      <c r="E108" s="14">
        <v>2391.85</v>
      </c>
      <c r="F108" s="15">
        <v>2.738E-3</v>
      </c>
      <c r="G108" s="15"/>
    </row>
    <row r="109" spans="1:7" x14ac:dyDescent="0.3">
      <c r="A109" s="12" t="s">
        <v>1265</v>
      </c>
      <c r="B109" s="30"/>
      <c r="C109" s="30" t="s">
        <v>855</v>
      </c>
      <c r="D109" s="13">
        <v>38150</v>
      </c>
      <c r="E109" s="14">
        <v>1289.18</v>
      </c>
      <c r="F109" s="15">
        <v>1.4760000000000001E-3</v>
      </c>
      <c r="G109" s="15"/>
    </row>
    <row r="110" spans="1:7" x14ac:dyDescent="0.3">
      <c r="A110" s="12" t="s">
        <v>1468</v>
      </c>
      <c r="B110" s="30"/>
      <c r="C110" s="30" t="s">
        <v>904</v>
      </c>
      <c r="D110" s="13">
        <v>94500</v>
      </c>
      <c r="E110" s="14">
        <v>558.83000000000004</v>
      </c>
      <c r="F110" s="15">
        <v>6.3900000000000003E-4</v>
      </c>
      <c r="G110" s="15"/>
    </row>
    <row r="111" spans="1:7" x14ac:dyDescent="0.3">
      <c r="A111" s="12" t="s">
        <v>1271</v>
      </c>
      <c r="B111" s="30"/>
      <c r="C111" s="30" t="s">
        <v>939</v>
      </c>
      <c r="D111" s="13">
        <v>37500</v>
      </c>
      <c r="E111" s="14">
        <v>376.69</v>
      </c>
      <c r="F111" s="15">
        <v>4.3100000000000001E-4</v>
      </c>
      <c r="G111" s="15"/>
    </row>
    <row r="112" spans="1:7" x14ac:dyDescent="0.3">
      <c r="A112" s="12" t="s">
        <v>1288</v>
      </c>
      <c r="B112" s="30"/>
      <c r="C112" s="30" t="s">
        <v>864</v>
      </c>
      <c r="D112" s="13">
        <v>10000</v>
      </c>
      <c r="E112" s="14">
        <v>272.44</v>
      </c>
      <c r="F112" s="15">
        <v>3.1100000000000002E-4</v>
      </c>
      <c r="G112" s="15"/>
    </row>
    <row r="113" spans="1:7" x14ac:dyDescent="0.3">
      <c r="A113" s="12" t="s">
        <v>1249</v>
      </c>
      <c r="B113" s="30"/>
      <c r="C113" s="30" t="s">
        <v>930</v>
      </c>
      <c r="D113" s="13">
        <v>8000</v>
      </c>
      <c r="E113" s="14">
        <v>132.22</v>
      </c>
      <c r="F113" s="15">
        <v>1.5100000000000001E-4</v>
      </c>
      <c r="G113" s="15"/>
    </row>
    <row r="114" spans="1:7" x14ac:dyDescent="0.3">
      <c r="A114" s="12" t="s">
        <v>1236</v>
      </c>
      <c r="B114" s="30"/>
      <c r="C114" s="30" t="s">
        <v>1053</v>
      </c>
      <c r="D114" s="13">
        <v>2750</v>
      </c>
      <c r="E114" s="14">
        <v>118.94</v>
      </c>
      <c r="F114" s="15">
        <v>1.36E-4</v>
      </c>
      <c r="G114" s="15"/>
    </row>
    <row r="115" spans="1:7" x14ac:dyDescent="0.3">
      <c r="A115" s="12" t="s">
        <v>1304</v>
      </c>
      <c r="B115" s="30"/>
      <c r="C115" s="30" t="s">
        <v>890</v>
      </c>
      <c r="D115" s="13">
        <v>3500</v>
      </c>
      <c r="E115" s="14">
        <v>37.11</v>
      </c>
      <c r="F115" s="15">
        <v>4.1999999999999998E-5</v>
      </c>
      <c r="G115" s="15"/>
    </row>
    <row r="116" spans="1:7" x14ac:dyDescent="0.3">
      <c r="A116" s="12" t="s">
        <v>1321</v>
      </c>
      <c r="B116" s="30"/>
      <c r="C116" s="30" t="s">
        <v>864</v>
      </c>
      <c r="D116" s="41">
        <v>-15000</v>
      </c>
      <c r="E116" s="23">
        <v>-232.15</v>
      </c>
      <c r="F116" s="24">
        <v>-2.6499999999999999E-4</v>
      </c>
      <c r="G116" s="15"/>
    </row>
    <row r="117" spans="1:7" x14ac:dyDescent="0.3">
      <c r="A117" s="12" t="s">
        <v>1348</v>
      </c>
      <c r="B117" s="30"/>
      <c r="C117" s="30" t="s">
        <v>846</v>
      </c>
      <c r="D117" s="41">
        <v>-129600</v>
      </c>
      <c r="E117" s="23">
        <v>-977.96</v>
      </c>
      <c r="F117" s="24">
        <v>-1.119E-3</v>
      </c>
      <c r="G117" s="15"/>
    </row>
    <row r="118" spans="1:7" x14ac:dyDescent="0.3">
      <c r="A118" s="12" t="s">
        <v>1366</v>
      </c>
      <c r="B118" s="30"/>
      <c r="C118" s="30" t="s">
        <v>861</v>
      </c>
      <c r="D118" s="41">
        <v>-40950</v>
      </c>
      <c r="E118" s="23">
        <v>-1322.19</v>
      </c>
      <c r="F118" s="24">
        <v>-1.5139999999999999E-3</v>
      </c>
      <c r="G118" s="15"/>
    </row>
    <row r="119" spans="1:7" x14ac:dyDescent="0.3">
      <c r="A119" s="12" t="s">
        <v>1367</v>
      </c>
      <c r="B119" s="30"/>
      <c r="C119" s="30" t="s">
        <v>861</v>
      </c>
      <c r="D119" s="41">
        <v>-43800</v>
      </c>
      <c r="E119" s="23">
        <v>-1457.73</v>
      </c>
      <c r="F119" s="24">
        <v>-1.6689999999999999E-3</v>
      </c>
      <c r="G119" s="15"/>
    </row>
    <row r="120" spans="1:7" x14ac:dyDescent="0.3">
      <c r="A120" s="12" t="s">
        <v>1358</v>
      </c>
      <c r="B120" s="30"/>
      <c r="C120" s="30" t="s">
        <v>922</v>
      </c>
      <c r="D120" s="41">
        <v>-97850</v>
      </c>
      <c r="E120" s="23">
        <v>-2254.0700000000002</v>
      </c>
      <c r="F120" s="24">
        <v>-2.581E-3</v>
      </c>
      <c r="G120" s="15"/>
    </row>
    <row r="121" spans="1:7" x14ac:dyDescent="0.3">
      <c r="A121" s="12" t="s">
        <v>1387</v>
      </c>
      <c r="B121" s="30"/>
      <c r="C121" s="30" t="s">
        <v>846</v>
      </c>
      <c r="D121" s="41">
        <v>-162800</v>
      </c>
      <c r="E121" s="23">
        <v>-2429.71</v>
      </c>
      <c r="F121" s="24">
        <v>-2.7820000000000002E-3</v>
      </c>
      <c r="G121" s="15"/>
    </row>
    <row r="122" spans="1:7" x14ac:dyDescent="0.3">
      <c r="A122" s="12" t="s">
        <v>1390</v>
      </c>
      <c r="B122" s="30"/>
      <c r="C122" s="30" t="s">
        <v>837</v>
      </c>
      <c r="D122" s="41">
        <v>-325000</v>
      </c>
      <c r="E122" s="23">
        <v>-2750.64</v>
      </c>
      <c r="F122" s="24">
        <v>-3.1489999999999999E-3</v>
      </c>
      <c r="G122" s="15"/>
    </row>
    <row r="123" spans="1:7" x14ac:dyDescent="0.3">
      <c r="A123" s="12" t="s">
        <v>1388</v>
      </c>
      <c r="B123" s="30"/>
      <c r="C123" s="30" t="s">
        <v>843</v>
      </c>
      <c r="D123" s="41">
        <v>-121750</v>
      </c>
      <c r="E123" s="23">
        <v>-3222.97</v>
      </c>
      <c r="F123" s="24">
        <v>-3.6900000000000001E-3</v>
      </c>
      <c r="G123" s="15"/>
    </row>
    <row r="124" spans="1:7" x14ac:dyDescent="0.3">
      <c r="A124" s="12" t="s">
        <v>1381</v>
      </c>
      <c r="B124" s="30"/>
      <c r="C124" s="30" t="s">
        <v>864</v>
      </c>
      <c r="D124" s="41">
        <v>-997200</v>
      </c>
      <c r="E124" s="23">
        <v>-4119.93</v>
      </c>
      <c r="F124" s="24">
        <v>-4.7169999999999998E-3</v>
      </c>
      <c r="G124" s="15"/>
    </row>
    <row r="125" spans="1:7" x14ac:dyDescent="0.3">
      <c r="A125" s="12" t="s">
        <v>1469</v>
      </c>
      <c r="B125" s="30"/>
      <c r="C125" s="30" t="s">
        <v>1470</v>
      </c>
      <c r="D125" s="41">
        <v>-250000</v>
      </c>
      <c r="E125" s="23">
        <v>-44568.75</v>
      </c>
      <c r="F125" s="24">
        <v>-5.1035999999999998E-2</v>
      </c>
      <c r="G125" s="15"/>
    </row>
    <row r="126" spans="1:7" x14ac:dyDescent="0.3">
      <c r="A126" s="16" t="s">
        <v>104</v>
      </c>
      <c r="B126" s="31"/>
      <c r="C126" s="31"/>
      <c r="D126" s="17"/>
      <c r="E126" s="42">
        <v>-48808.480000000003</v>
      </c>
      <c r="F126" s="43">
        <v>-5.5891999999999997E-2</v>
      </c>
      <c r="G126" s="20"/>
    </row>
    <row r="127" spans="1:7" x14ac:dyDescent="0.3">
      <c r="A127" s="12"/>
      <c r="B127" s="30"/>
      <c r="C127" s="30"/>
      <c r="D127" s="13"/>
      <c r="E127" s="14"/>
      <c r="F127" s="15"/>
      <c r="G127" s="15"/>
    </row>
    <row r="128" spans="1:7" x14ac:dyDescent="0.3">
      <c r="A128" s="12"/>
      <c r="B128" s="30"/>
      <c r="C128" s="30"/>
      <c r="D128" s="13"/>
      <c r="E128" s="14"/>
      <c r="F128" s="15"/>
      <c r="G128" s="15"/>
    </row>
    <row r="129" spans="1:7" x14ac:dyDescent="0.3">
      <c r="A129" s="16" t="s">
        <v>1471</v>
      </c>
      <c r="B129" s="31"/>
      <c r="C129" s="31"/>
      <c r="D129" s="17"/>
      <c r="E129" s="46"/>
      <c r="F129" s="20"/>
      <c r="G129" s="20"/>
    </row>
    <row r="130" spans="1:7" x14ac:dyDescent="0.3">
      <c r="A130" s="12" t="s">
        <v>1472</v>
      </c>
      <c r="B130" s="30"/>
      <c r="C130" s="30" t="s">
        <v>1473</v>
      </c>
      <c r="D130" s="13">
        <v>200000</v>
      </c>
      <c r="E130" s="14">
        <v>807.9</v>
      </c>
      <c r="F130" s="15">
        <v>8.9999999999999998E-4</v>
      </c>
      <c r="G130" s="15"/>
    </row>
    <row r="131" spans="1:7" x14ac:dyDescent="0.3">
      <c r="A131" s="12" t="s">
        <v>1474</v>
      </c>
      <c r="B131" s="30"/>
      <c r="C131" s="30" t="s">
        <v>1473</v>
      </c>
      <c r="D131" s="13">
        <v>108000</v>
      </c>
      <c r="E131" s="14">
        <v>805.84</v>
      </c>
      <c r="F131" s="15">
        <v>8.9999999999999998E-4</v>
      </c>
      <c r="G131" s="15"/>
    </row>
    <row r="132" spans="1:7" x14ac:dyDescent="0.3">
      <c r="A132" s="12" t="s">
        <v>1475</v>
      </c>
      <c r="B132" s="30"/>
      <c r="C132" s="30" t="s">
        <v>1476</v>
      </c>
      <c r="D132" s="41">
        <v>-34800</v>
      </c>
      <c r="E132" s="23">
        <v>-2.4500000000000002</v>
      </c>
      <c r="F132" s="15">
        <v>0</v>
      </c>
      <c r="G132" s="15"/>
    </row>
    <row r="133" spans="1:7" x14ac:dyDescent="0.3">
      <c r="A133" s="12" t="s">
        <v>1477</v>
      </c>
      <c r="B133" s="30"/>
      <c r="C133" s="30" t="s">
        <v>1476</v>
      </c>
      <c r="D133" s="41">
        <v>-28800</v>
      </c>
      <c r="E133" s="23">
        <v>-2.64</v>
      </c>
      <c r="F133" s="15">
        <v>0</v>
      </c>
      <c r="G133" s="15"/>
    </row>
    <row r="134" spans="1:7" x14ac:dyDescent="0.3">
      <c r="A134" s="12" t="s">
        <v>1478</v>
      </c>
      <c r="B134" s="30"/>
      <c r="C134" s="30" t="s">
        <v>1476</v>
      </c>
      <c r="D134" s="41">
        <v>-57600</v>
      </c>
      <c r="E134" s="23">
        <v>-3.05</v>
      </c>
      <c r="F134" s="15">
        <v>0</v>
      </c>
      <c r="G134" s="15"/>
    </row>
    <row r="135" spans="1:7" x14ac:dyDescent="0.3">
      <c r="A135" s="12" t="s">
        <v>1479</v>
      </c>
      <c r="B135" s="30"/>
      <c r="C135" s="30" t="s">
        <v>1476</v>
      </c>
      <c r="D135" s="41">
        <v>-132000</v>
      </c>
      <c r="E135" s="23">
        <v>-5.54</v>
      </c>
      <c r="F135" s="15">
        <v>0</v>
      </c>
      <c r="G135" s="15"/>
    </row>
    <row r="136" spans="1:7" x14ac:dyDescent="0.3">
      <c r="A136" s="12" t="s">
        <v>1480</v>
      </c>
      <c r="B136" s="30"/>
      <c r="C136" s="30" t="s">
        <v>1476</v>
      </c>
      <c r="D136" s="41">
        <v>-107250</v>
      </c>
      <c r="E136" s="23">
        <v>-6.44</v>
      </c>
      <c r="F136" s="15">
        <v>0</v>
      </c>
      <c r="G136" s="15"/>
    </row>
    <row r="137" spans="1:7" x14ac:dyDescent="0.3">
      <c r="A137" s="12" t="s">
        <v>1481</v>
      </c>
      <c r="B137" s="30"/>
      <c r="C137" s="30" t="s">
        <v>1476</v>
      </c>
      <c r="D137" s="41">
        <v>-216000</v>
      </c>
      <c r="E137" s="23">
        <v>-7.56</v>
      </c>
      <c r="F137" s="15">
        <v>0</v>
      </c>
      <c r="G137" s="15"/>
    </row>
    <row r="138" spans="1:7" x14ac:dyDescent="0.3">
      <c r="A138" s="12" t="s">
        <v>1482</v>
      </c>
      <c r="B138" s="30"/>
      <c r="C138" s="30" t="s">
        <v>1476</v>
      </c>
      <c r="D138" s="41">
        <v>-10500</v>
      </c>
      <c r="E138" s="23">
        <v>-15.23</v>
      </c>
      <c r="F138" s="15">
        <v>0</v>
      </c>
      <c r="G138" s="15"/>
    </row>
    <row r="139" spans="1:7" x14ac:dyDescent="0.3">
      <c r="A139" s="12" t="s">
        <v>1483</v>
      </c>
      <c r="B139" s="30"/>
      <c r="C139" s="30" t="s">
        <v>1476</v>
      </c>
      <c r="D139" s="41">
        <v>-588000</v>
      </c>
      <c r="E139" s="23">
        <v>-16.760000000000002</v>
      </c>
      <c r="F139" s="15">
        <v>0</v>
      </c>
      <c r="G139" s="15"/>
    </row>
    <row r="140" spans="1:7" x14ac:dyDescent="0.3">
      <c r="A140" s="12" t="s">
        <v>1484</v>
      </c>
      <c r="B140" s="30"/>
      <c r="C140" s="30" t="s">
        <v>1476</v>
      </c>
      <c r="D140" s="41">
        <v>-208450</v>
      </c>
      <c r="E140" s="23">
        <v>-19.07</v>
      </c>
      <c r="F140" s="15">
        <v>0</v>
      </c>
      <c r="G140" s="15"/>
    </row>
    <row r="141" spans="1:7" x14ac:dyDescent="0.3">
      <c r="A141" s="12" t="s">
        <v>1485</v>
      </c>
      <c r="B141" s="30"/>
      <c r="C141" s="30" t="s">
        <v>1476</v>
      </c>
      <c r="D141" s="41">
        <v>-18125</v>
      </c>
      <c r="E141" s="23">
        <v>-21.11</v>
      </c>
      <c r="F141" s="15">
        <v>0</v>
      </c>
      <c r="G141" s="15"/>
    </row>
    <row r="142" spans="1:7" x14ac:dyDescent="0.3">
      <c r="A142" s="12" t="s">
        <v>1486</v>
      </c>
      <c r="B142" s="30"/>
      <c r="C142" s="30" t="s">
        <v>1476</v>
      </c>
      <c r="D142" s="41">
        <v>-1598000</v>
      </c>
      <c r="E142" s="23">
        <v>-21.57</v>
      </c>
      <c r="F142" s="15">
        <v>0</v>
      </c>
      <c r="G142" s="15"/>
    </row>
    <row r="143" spans="1:7" x14ac:dyDescent="0.3">
      <c r="A143" s="12" t="s">
        <v>1487</v>
      </c>
      <c r="B143" s="30"/>
      <c r="C143" s="30" t="s">
        <v>1476</v>
      </c>
      <c r="D143" s="41">
        <v>-27000</v>
      </c>
      <c r="E143" s="23">
        <v>-21.69</v>
      </c>
      <c r="F143" s="15">
        <v>0</v>
      </c>
      <c r="G143" s="15"/>
    </row>
    <row r="144" spans="1:7" x14ac:dyDescent="0.3">
      <c r="A144" s="12" t="s">
        <v>1488</v>
      </c>
      <c r="B144" s="30"/>
      <c r="C144" s="30" t="s">
        <v>1476</v>
      </c>
      <c r="D144" s="41">
        <v>-6600</v>
      </c>
      <c r="E144" s="23">
        <v>-23.52</v>
      </c>
      <c r="F144" s="15">
        <v>0</v>
      </c>
      <c r="G144" s="15"/>
    </row>
    <row r="145" spans="1:7" x14ac:dyDescent="0.3">
      <c r="A145" s="12" t="s">
        <v>1489</v>
      </c>
      <c r="B145" s="30"/>
      <c r="C145" s="30" t="s">
        <v>1476</v>
      </c>
      <c r="D145" s="41">
        <v>-15000</v>
      </c>
      <c r="E145" s="23">
        <v>-25.94</v>
      </c>
      <c r="F145" s="15">
        <v>0</v>
      </c>
      <c r="G145" s="15"/>
    </row>
    <row r="146" spans="1:7" x14ac:dyDescent="0.3">
      <c r="A146" s="12" t="s">
        <v>1490</v>
      </c>
      <c r="B146" s="30"/>
      <c r="C146" s="30" t="s">
        <v>1476</v>
      </c>
      <c r="D146" s="41">
        <v>-259500</v>
      </c>
      <c r="E146" s="23">
        <v>-34.64</v>
      </c>
      <c r="F146" s="15">
        <v>0</v>
      </c>
      <c r="G146" s="15"/>
    </row>
    <row r="147" spans="1:7" x14ac:dyDescent="0.3">
      <c r="A147" s="12" t="s">
        <v>1491</v>
      </c>
      <c r="B147" s="30"/>
      <c r="C147" s="30" t="s">
        <v>1476</v>
      </c>
      <c r="D147" s="41">
        <v>-182500</v>
      </c>
      <c r="E147" s="23">
        <v>-35.86</v>
      </c>
      <c r="F147" s="15">
        <v>0</v>
      </c>
      <c r="G147" s="15"/>
    </row>
    <row r="148" spans="1:7" x14ac:dyDescent="0.3">
      <c r="A148" s="12" t="s">
        <v>1492</v>
      </c>
      <c r="B148" s="30"/>
      <c r="C148" s="30" t="s">
        <v>1476</v>
      </c>
      <c r="D148" s="41">
        <v>-238000</v>
      </c>
      <c r="E148" s="23">
        <v>-43.67</v>
      </c>
      <c r="F148" s="24">
        <v>-1E-4</v>
      </c>
      <c r="G148" s="15"/>
    </row>
    <row r="149" spans="1:7" x14ac:dyDescent="0.3">
      <c r="A149" s="12" t="s">
        <v>1493</v>
      </c>
      <c r="B149" s="30"/>
      <c r="C149" s="30" t="s">
        <v>1476</v>
      </c>
      <c r="D149" s="41">
        <v>-1817600</v>
      </c>
      <c r="E149" s="23">
        <v>-62.71</v>
      </c>
      <c r="F149" s="24">
        <v>-1E-4</v>
      </c>
      <c r="G149" s="15"/>
    </row>
    <row r="150" spans="1:7" x14ac:dyDescent="0.3">
      <c r="A150" s="16" t="s">
        <v>104</v>
      </c>
      <c r="B150" s="31"/>
      <c r="C150" s="31"/>
      <c r="D150" s="17"/>
      <c r="E150" s="37">
        <v>1244.29</v>
      </c>
      <c r="F150" s="38">
        <v>1.6000000000000001E-3</v>
      </c>
      <c r="G150" s="20"/>
    </row>
    <row r="151" spans="1:7" x14ac:dyDescent="0.3">
      <c r="A151" s="12"/>
      <c r="B151" s="30"/>
      <c r="C151" s="30"/>
      <c r="D151" s="13"/>
      <c r="E151" s="14"/>
      <c r="F151" s="15"/>
      <c r="G151" s="15"/>
    </row>
    <row r="152" spans="1:7" x14ac:dyDescent="0.3">
      <c r="A152" s="21" t="s">
        <v>128</v>
      </c>
      <c r="B152" s="32"/>
      <c r="C152" s="32"/>
      <c r="D152" s="22"/>
      <c r="E152" s="18">
        <v>1244.29</v>
      </c>
      <c r="F152" s="19">
        <v>1.6000000000000001E-3</v>
      </c>
      <c r="G152" s="20"/>
    </row>
    <row r="153" spans="1:7" x14ac:dyDescent="0.3">
      <c r="A153" s="16" t="s">
        <v>136</v>
      </c>
      <c r="B153" s="30"/>
      <c r="C153" s="30"/>
      <c r="D153" s="13"/>
      <c r="E153" s="14"/>
      <c r="F153" s="15"/>
      <c r="G153" s="15"/>
    </row>
    <row r="154" spans="1:7" x14ac:dyDescent="0.3">
      <c r="A154" s="16" t="s">
        <v>137</v>
      </c>
      <c r="B154" s="30"/>
      <c r="C154" s="30"/>
      <c r="D154" s="13"/>
      <c r="E154" s="14"/>
      <c r="F154" s="15"/>
      <c r="G154" s="15"/>
    </row>
    <row r="155" spans="1:7" x14ac:dyDescent="0.3">
      <c r="A155" s="12" t="s">
        <v>525</v>
      </c>
      <c r="B155" s="30" t="s">
        <v>526</v>
      </c>
      <c r="C155" s="30" t="s">
        <v>140</v>
      </c>
      <c r="D155" s="13">
        <v>15000000</v>
      </c>
      <c r="E155" s="14">
        <v>15073.28</v>
      </c>
      <c r="F155" s="15">
        <v>1.7299999999999999E-2</v>
      </c>
      <c r="G155" s="15">
        <v>6.9800000000000001E-2</v>
      </c>
    </row>
    <row r="156" spans="1:7" x14ac:dyDescent="0.3">
      <c r="A156" s="12" t="s">
        <v>1494</v>
      </c>
      <c r="B156" s="30" t="s">
        <v>1495</v>
      </c>
      <c r="C156" s="30" t="s">
        <v>145</v>
      </c>
      <c r="D156" s="13">
        <v>10000000</v>
      </c>
      <c r="E156" s="14">
        <v>9771.5400000000009</v>
      </c>
      <c r="F156" s="15">
        <v>1.12E-2</v>
      </c>
      <c r="G156" s="15">
        <v>6.8554000000000004E-2</v>
      </c>
    </row>
    <row r="157" spans="1:7" x14ac:dyDescent="0.3">
      <c r="A157" s="12" t="s">
        <v>527</v>
      </c>
      <c r="B157" s="30" t="s">
        <v>528</v>
      </c>
      <c r="C157" s="30" t="s">
        <v>140</v>
      </c>
      <c r="D157" s="13">
        <v>10000000</v>
      </c>
      <c r="E157" s="14">
        <v>9643.89</v>
      </c>
      <c r="F157" s="15">
        <v>1.0999999999999999E-2</v>
      </c>
      <c r="G157" s="15">
        <v>7.0900000000000005E-2</v>
      </c>
    </row>
    <row r="158" spans="1:7" x14ac:dyDescent="0.3">
      <c r="A158" s="12" t="s">
        <v>537</v>
      </c>
      <c r="B158" s="30" t="s">
        <v>538</v>
      </c>
      <c r="C158" s="30" t="s">
        <v>145</v>
      </c>
      <c r="D158" s="13">
        <v>7500000</v>
      </c>
      <c r="E158" s="14">
        <v>7528.88</v>
      </c>
      <c r="F158" s="15">
        <v>8.6E-3</v>
      </c>
      <c r="G158" s="15">
        <v>7.0900000000000005E-2</v>
      </c>
    </row>
    <row r="159" spans="1:7" x14ac:dyDescent="0.3">
      <c r="A159" s="12" t="s">
        <v>146</v>
      </c>
      <c r="B159" s="30" t="s">
        <v>147</v>
      </c>
      <c r="C159" s="30" t="s">
        <v>145</v>
      </c>
      <c r="D159" s="13">
        <v>5000000</v>
      </c>
      <c r="E159" s="14">
        <v>5001.5600000000004</v>
      </c>
      <c r="F159" s="15">
        <v>5.7000000000000002E-3</v>
      </c>
      <c r="G159" s="15">
        <v>6.5000000000000002E-2</v>
      </c>
    </row>
    <row r="160" spans="1:7" x14ac:dyDescent="0.3">
      <c r="A160" s="12" t="s">
        <v>1496</v>
      </c>
      <c r="B160" s="30" t="s">
        <v>1497</v>
      </c>
      <c r="C160" s="30" t="s">
        <v>140</v>
      </c>
      <c r="D160" s="13">
        <v>5000000</v>
      </c>
      <c r="E160" s="14">
        <v>4935.47</v>
      </c>
      <c r="F160" s="15">
        <v>5.7000000000000002E-3</v>
      </c>
      <c r="G160" s="15">
        <v>6.6949999999999996E-2</v>
      </c>
    </row>
    <row r="161" spans="1:7" x14ac:dyDescent="0.3">
      <c r="A161" s="12" t="s">
        <v>1498</v>
      </c>
      <c r="B161" s="30" t="s">
        <v>1499</v>
      </c>
      <c r="C161" s="30" t="s">
        <v>140</v>
      </c>
      <c r="D161" s="13">
        <v>2500000</v>
      </c>
      <c r="E161" s="14">
        <v>2531.04</v>
      </c>
      <c r="F161" s="15">
        <v>2.8999999999999998E-3</v>
      </c>
      <c r="G161" s="15">
        <v>7.9850000000000004E-2</v>
      </c>
    </row>
    <row r="162" spans="1:7" x14ac:dyDescent="0.3">
      <c r="A162" s="12" t="s">
        <v>1500</v>
      </c>
      <c r="B162" s="30" t="s">
        <v>1501</v>
      </c>
      <c r="C162" s="30" t="s">
        <v>197</v>
      </c>
      <c r="D162" s="13">
        <v>2500000</v>
      </c>
      <c r="E162" s="14">
        <v>2478.36</v>
      </c>
      <c r="F162" s="15">
        <v>2.8E-3</v>
      </c>
      <c r="G162" s="15">
        <v>7.6850000000000002E-2</v>
      </c>
    </row>
    <row r="163" spans="1:7" x14ac:dyDescent="0.3">
      <c r="A163" s="16" t="s">
        <v>104</v>
      </c>
      <c r="B163" s="31"/>
      <c r="C163" s="31"/>
      <c r="D163" s="17"/>
      <c r="E163" s="37">
        <v>56964.02</v>
      </c>
      <c r="F163" s="38">
        <v>6.5199999999999994E-2</v>
      </c>
      <c r="G163" s="20"/>
    </row>
    <row r="164" spans="1:7" x14ac:dyDescent="0.3">
      <c r="A164" s="12"/>
      <c r="B164" s="30"/>
      <c r="C164" s="30"/>
      <c r="D164" s="13"/>
      <c r="E164" s="14"/>
      <c r="F164" s="15"/>
      <c r="G164" s="15"/>
    </row>
    <row r="165" spans="1:7" x14ac:dyDescent="0.3">
      <c r="A165" s="16" t="s">
        <v>405</v>
      </c>
      <c r="B165" s="30"/>
      <c r="C165" s="30"/>
      <c r="D165" s="13"/>
      <c r="E165" s="14"/>
      <c r="F165" s="15"/>
      <c r="G165" s="15"/>
    </row>
    <row r="166" spans="1:7" x14ac:dyDescent="0.3">
      <c r="A166" s="12" t="s">
        <v>1502</v>
      </c>
      <c r="B166" s="30" t="s">
        <v>1503</v>
      </c>
      <c r="C166" s="30" t="s">
        <v>95</v>
      </c>
      <c r="D166" s="13">
        <v>16000000</v>
      </c>
      <c r="E166" s="14">
        <v>15375.22</v>
      </c>
      <c r="F166" s="15">
        <v>1.7600000000000001E-2</v>
      </c>
      <c r="G166" s="15">
        <v>6.8657999999999997E-2</v>
      </c>
    </row>
    <row r="167" spans="1:7" x14ac:dyDescent="0.3">
      <c r="A167" s="12" t="s">
        <v>1504</v>
      </c>
      <c r="B167" s="30" t="s">
        <v>1505</v>
      </c>
      <c r="C167" s="30" t="s">
        <v>95</v>
      </c>
      <c r="D167" s="13">
        <v>15000000</v>
      </c>
      <c r="E167" s="14">
        <v>14411.37</v>
      </c>
      <c r="F167" s="15">
        <v>1.6500000000000001E-2</v>
      </c>
      <c r="G167" s="15">
        <v>6.7837999999999996E-2</v>
      </c>
    </row>
    <row r="168" spans="1:7" x14ac:dyDescent="0.3">
      <c r="A168" s="12" t="s">
        <v>644</v>
      </c>
      <c r="B168" s="30" t="s">
        <v>645</v>
      </c>
      <c r="C168" s="30" t="s">
        <v>95</v>
      </c>
      <c r="D168" s="13">
        <v>10000000</v>
      </c>
      <c r="E168" s="14">
        <v>9573.3799999999992</v>
      </c>
      <c r="F168" s="15">
        <v>1.0999999999999999E-2</v>
      </c>
      <c r="G168" s="15">
        <v>6.9233000000000003E-2</v>
      </c>
    </row>
    <row r="169" spans="1:7" x14ac:dyDescent="0.3">
      <c r="A169" s="12" t="s">
        <v>1395</v>
      </c>
      <c r="B169" s="30" t="s">
        <v>1396</v>
      </c>
      <c r="C169" s="30" t="s">
        <v>95</v>
      </c>
      <c r="D169" s="13">
        <v>5000000</v>
      </c>
      <c r="E169" s="14">
        <v>5014.1400000000003</v>
      </c>
      <c r="F169" s="15">
        <v>5.7000000000000002E-3</v>
      </c>
      <c r="G169" s="15">
        <v>5.8282E-2</v>
      </c>
    </row>
    <row r="170" spans="1:7" x14ac:dyDescent="0.3">
      <c r="A170" s="12" t="s">
        <v>1506</v>
      </c>
      <c r="B170" s="30" t="s">
        <v>1507</v>
      </c>
      <c r="C170" s="30" t="s">
        <v>95</v>
      </c>
      <c r="D170" s="13">
        <v>2500000</v>
      </c>
      <c r="E170" s="14">
        <v>2517.06</v>
      </c>
      <c r="F170" s="15">
        <v>2.8999999999999998E-3</v>
      </c>
      <c r="G170" s="15">
        <v>6.2222E-2</v>
      </c>
    </row>
    <row r="171" spans="1:7" x14ac:dyDescent="0.3">
      <c r="A171" s="16" t="s">
        <v>104</v>
      </c>
      <c r="B171" s="31"/>
      <c r="C171" s="31"/>
      <c r="D171" s="17"/>
      <c r="E171" s="37">
        <v>46891.17</v>
      </c>
      <c r="F171" s="38">
        <v>5.3699999999999998E-2</v>
      </c>
      <c r="G171" s="20"/>
    </row>
    <row r="172" spans="1:7" x14ac:dyDescent="0.3">
      <c r="A172" s="16" t="s">
        <v>549</v>
      </c>
      <c r="B172" s="30"/>
      <c r="C172" s="30"/>
      <c r="D172" s="13"/>
      <c r="E172" s="14"/>
      <c r="F172" s="15"/>
      <c r="G172" s="15"/>
    </row>
    <row r="173" spans="1:7" x14ac:dyDescent="0.3">
      <c r="A173" s="12" t="s">
        <v>1508</v>
      </c>
      <c r="B173" s="30" t="s">
        <v>1509</v>
      </c>
      <c r="C173" s="30" t="s">
        <v>95</v>
      </c>
      <c r="D173" s="13">
        <v>10000000</v>
      </c>
      <c r="E173" s="14">
        <v>9983.16</v>
      </c>
      <c r="F173" s="15">
        <v>1.14E-2</v>
      </c>
      <c r="G173" s="15">
        <v>7.2190000000000004E-2</v>
      </c>
    </row>
    <row r="174" spans="1:7" x14ac:dyDescent="0.3">
      <c r="A174" s="16" t="s">
        <v>104</v>
      </c>
      <c r="B174" s="31"/>
      <c r="C174" s="31"/>
      <c r="D174" s="17"/>
      <c r="E174" s="37">
        <v>9983.16</v>
      </c>
      <c r="F174" s="38">
        <v>1.14E-2</v>
      </c>
      <c r="G174" s="20"/>
    </row>
    <row r="175" spans="1:7" x14ac:dyDescent="0.3">
      <c r="A175" s="12"/>
      <c r="B175" s="30"/>
      <c r="C175" s="30"/>
      <c r="D175" s="13"/>
      <c r="E175" s="14"/>
      <c r="F175" s="15"/>
      <c r="G175" s="15"/>
    </row>
    <row r="176" spans="1:7" x14ac:dyDescent="0.3">
      <c r="A176" s="12"/>
      <c r="B176" s="30"/>
      <c r="C176" s="30"/>
      <c r="D176" s="13"/>
      <c r="E176" s="14"/>
      <c r="F176" s="15"/>
      <c r="G176" s="15"/>
    </row>
    <row r="177" spans="1:7" x14ac:dyDescent="0.3">
      <c r="A177" s="16" t="s">
        <v>200</v>
      </c>
      <c r="B177" s="30"/>
      <c r="C177" s="30"/>
      <c r="D177" s="13"/>
      <c r="E177" s="14"/>
      <c r="F177" s="15"/>
      <c r="G177" s="15"/>
    </row>
    <row r="178" spans="1:7" x14ac:dyDescent="0.3">
      <c r="A178" s="16" t="s">
        <v>104</v>
      </c>
      <c r="B178" s="30"/>
      <c r="C178" s="30"/>
      <c r="D178" s="13"/>
      <c r="E178" s="39" t="s">
        <v>90</v>
      </c>
      <c r="F178" s="40" t="s">
        <v>90</v>
      </c>
      <c r="G178" s="15"/>
    </row>
    <row r="179" spans="1:7" x14ac:dyDescent="0.3">
      <c r="A179" s="12"/>
      <c r="B179" s="30"/>
      <c r="C179" s="30"/>
      <c r="D179" s="13"/>
      <c r="E179" s="14"/>
      <c r="F179" s="15"/>
      <c r="G179" s="15"/>
    </row>
    <row r="180" spans="1:7" x14ac:dyDescent="0.3">
      <c r="A180" s="16" t="s">
        <v>201</v>
      </c>
      <c r="B180" s="30"/>
      <c r="C180" s="30"/>
      <c r="D180" s="13"/>
      <c r="E180" s="14"/>
      <c r="F180" s="15"/>
      <c r="G180" s="15"/>
    </row>
    <row r="181" spans="1:7" x14ac:dyDescent="0.3">
      <c r="A181" s="16" t="s">
        <v>104</v>
      </c>
      <c r="B181" s="30"/>
      <c r="C181" s="30"/>
      <c r="D181" s="13"/>
      <c r="E181" s="39" t="s">
        <v>90</v>
      </c>
      <c r="F181" s="40" t="s">
        <v>90</v>
      </c>
      <c r="G181" s="15"/>
    </row>
    <row r="182" spans="1:7" x14ac:dyDescent="0.3">
      <c r="A182" s="12"/>
      <c r="B182" s="30"/>
      <c r="C182" s="30"/>
      <c r="D182" s="13"/>
      <c r="E182" s="14"/>
      <c r="F182" s="15"/>
      <c r="G182" s="15"/>
    </row>
    <row r="183" spans="1:7" x14ac:dyDescent="0.3">
      <c r="A183" s="21" t="s">
        <v>128</v>
      </c>
      <c r="B183" s="32"/>
      <c r="C183" s="32"/>
      <c r="D183" s="22"/>
      <c r="E183" s="18">
        <v>113838.35</v>
      </c>
      <c r="F183" s="19">
        <v>0.1303</v>
      </c>
      <c r="G183" s="20"/>
    </row>
    <row r="184" spans="1:7" x14ac:dyDescent="0.3">
      <c r="A184" s="12"/>
      <c r="B184" s="30"/>
      <c r="C184" s="30"/>
      <c r="D184" s="13"/>
      <c r="E184" s="14"/>
      <c r="F184" s="15"/>
      <c r="G184" s="15"/>
    </row>
    <row r="185" spans="1:7" x14ac:dyDescent="0.3">
      <c r="A185" s="16" t="s">
        <v>91</v>
      </c>
      <c r="B185" s="30"/>
      <c r="C185" s="30"/>
      <c r="D185" s="13"/>
      <c r="E185" s="14"/>
      <c r="F185" s="15"/>
      <c r="G185" s="15"/>
    </row>
    <row r="186" spans="1:7" x14ac:dyDescent="0.3">
      <c r="A186" s="12"/>
      <c r="B186" s="30"/>
      <c r="C186" s="30"/>
      <c r="D186" s="13"/>
      <c r="E186" s="14"/>
      <c r="F186" s="15"/>
      <c r="G186" s="15"/>
    </row>
    <row r="187" spans="1:7" x14ac:dyDescent="0.3">
      <c r="A187" s="16" t="s">
        <v>92</v>
      </c>
      <c r="B187" s="30"/>
      <c r="C187" s="30"/>
      <c r="D187" s="13"/>
      <c r="E187" s="14"/>
      <c r="F187" s="15"/>
      <c r="G187" s="15"/>
    </row>
    <row r="188" spans="1:7" x14ac:dyDescent="0.3">
      <c r="A188" s="12" t="s">
        <v>608</v>
      </c>
      <c r="B188" s="30" t="s">
        <v>609</v>
      </c>
      <c r="C188" s="30" t="s">
        <v>95</v>
      </c>
      <c r="D188" s="13">
        <v>10000000</v>
      </c>
      <c r="E188" s="14">
        <v>10000</v>
      </c>
      <c r="F188" s="15">
        <v>1.15E-2</v>
      </c>
      <c r="G188" s="15">
        <v>5.2893000000000003E-2</v>
      </c>
    </row>
    <row r="189" spans="1:7" x14ac:dyDescent="0.3">
      <c r="A189" s="12" t="s">
        <v>1510</v>
      </c>
      <c r="B189" s="30" t="s">
        <v>1511</v>
      </c>
      <c r="C189" s="30" t="s">
        <v>95</v>
      </c>
      <c r="D189" s="13">
        <v>10000000</v>
      </c>
      <c r="E189" s="14">
        <v>9979.7099999999991</v>
      </c>
      <c r="F189" s="15">
        <v>1.14E-2</v>
      </c>
      <c r="G189" s="15">
        <v>5.3005999999999998E-2</v>
      </c>
    </row>
    <row r="190" spans="1:7" x14ac:dyDescent="0.3">
      <c r="A190" s="12" t="s">
        <v>1512</v>
      </c>
      <c r="B190" s="30" t="s">
        <v>1513</v>
      </c>
      <c r="C190" s="30" t="s">
        <v>95</v>
      </c>
      <c r="D190" s="13">
        <v>2500000</v>
      </c>
      <c r="E190" s="14">
        <v>2447.56</v>
      </c>
      <c r="F190" s="15">
        <v>2.8E-3</v>
      </c>
      <c r="G190" s="15">
        <v>5.8800999999999999E-2</v>
      </c>
    </row>
    <row r="191" spans="1:7" x14ac:dyDescent="0.3">
      <c r="A191" s="12" t="s">
        <v>1413</v>
      </c>
      <c r="B191" s="30" t="s">
        <v>1414</v>
      </c>
      <c r="C191" s="30" t="s">
        <v>95</v>
      </c>
      <c r="D191" s="13">
        <v>500000</v>
      </c>
      <c r="E191" s="14">
        <v>490.05</v>
      </c>
      <c r="F191" s="15">
        <v>5.9999999999999995E-4</v>
      </c>
      <c r="G191" s="15">
        <v>5.8800999999999999E-2</v>
      </c>
    </row>
    <row r="192" spans="1:7" x14ac:dyDescent="0.3">
      <c r="A192" s="12" t="s">
        <v>1409</v>
      </c>
      <c r="B192" s="30" t="s">
        <v>1410</v>
      </c>
      <c r="C192" s="30" t="s">
        <v>95</v>
      </c>
      <c r="D192" s="13">
        <v>200000</v>
      </c>
      <c r="E192" s="14">
        <v>198.55</v>
      </c>
      <c r="F192" s="15">
        <v>2.0000000000000001E-4</v>
      </c>
      <c r="G192" s="15">
        <v>5.4301000000000002E-2</v>
      </c>
    </row>
    <row r="193" spans="1:7" x14ac:dyDescent="0.3">
      <c r="A193" s="16" t="s">
        <v>104</v>
      </c>
      <c r="B193" s="31"/>
      <c r="C193" s="31"/>
      <c r="D193" s="17"/>
      <c r="E193" s="37">
        <v>23115.87</v>
      </c>
      <c r="F193" s="38">
        <v>2.6499999999999999E-2</v>
      </c>
      <c r="G193" s="20"/>
    </row>
    <row r="194" spans="1:7" x14ac:dyDescent="0.3">
      <c r="A194" s="16" t="s">
        <v>105</v>
      </c>
      <c r="B194" s="30"/>
      <c r="C194" s="30"/>
      <c r="D194" s="13"/>
      <c r="E194" s="14"/>
      <c r="F194" s="15"/>
      <c r="G194" s="15"/>
    </row>
    <row r="195" spans="1:7" x14ac:dyDescent="0.3">
      <c r="A195" s="12" t="s">
        <v>1514</v>
      </c>
      <c r="B195" s="30" t="s">
        <v>1515</v>
      </c>
      <c r="C195" s="30" t="s">
        <v>108</v>
      </c>
      <c r="D195" s="13">
        <v>7500000</v>
      </c>
      <c r="E195" s="14">
        <v>7261.25</v>
      </c>
      <c r="F195" s="15">
        <v>8.3000000000000001E-3</v>
      </c>
      <c r="G195" s="15">
        <v>6.3500000000000001E-2</v>
      </c>
    </row>
    <row r="196" spans="1:7" x14ac:dyDescent="0.3">
      <c r="A196" s="16" t="s">
        <v>104</v>
      </c>
      <c r="B196" s="31"/>
      <c r="C196" s="31"/>
      <c r="D196" s="17"/>
      <c r="E196" s="37">
        <v>7261.25</v>
      </c>
      <c r="F196" s="38">
        <v>8.3000000000000001E-3</v>
      </c>
      <c r="G196" s="20"/>
    </row>
    <row r="197" spans="1:7" x14ac:dyDescent="0.3">
      <c r="A197" s="12"/>
      <c r="B197" s="30"/>
      <c r="C197" s="30"/>
      <c r="D197" s="13"/>
      <c r="E197" s="14"/>
      <c r="F197" s="15"/>
      <c r="G197" s="15"/>
    </row>
    <row r="198" spans="1:7" x14ac:dyDescent="0.3">
      <c r="A198" s="16" t="s">
        <v>125</v>
      </c>
      <c r="B198" s="30"/>
      <c r="C198" s="30"/>
      <c r="D198" s="13"/>
      <c r="E198" s="14"/>
      <c r="F198" s="15"/>
      <c r="G198" s="15"/>
    </row>
    <row r="199" spans="1:7" x14ac:dyDescent="0.3">
      <c r="A199" s="12" t="s">
        <v>2115</v>
      </c>
      <c r="B199" s="30" t="s">
        <v>1516</v>
      </c>
      <c r="C199" s="30" t="s">
        <v>108</v>
      </c>
      <c r="D199" s="13">
        <v>5000000</v>
      </c>
      <c r="E199" s="14">
        <v>4977.66</v>
      </c>
      <c r="F199" s="15">
        <v>5.7000000000000002E-3</v>
      </c>
      <c r="G199" s="15">
        <v>5.6500000000000002E-2</v>
      </c>
    </row>
    <row r="200" spans="1:7" x14ac:dyDescent="0.3">
      <c r="A200" s="16" t="s">
        <v>104</v>
      </c>
      <c r="B200" s="31"/>
      <c r="C200" s="31"/>
      <c r="D200" s="17"/>
      <c r="E200" s="37">
        <v>4977.66</v>
      </c>
      <c r="F200" s="38">
        <v>5.7000000000000002E-3</v>
      </c>
      <c r="G200" s="20"/>
    </row>
    <row r="201" spans="1:7" x14ac:dyDescent="0.3">
      <c r="A201" s="12"/>
      <c r="B201" s="30"/>
      <c r="C201" s="30"/>
      <c r="D201" s="13"/>
      <c r="E201" s="14"/>
      <c r="F201" s="15"/>
      <c r="G201" s="15"/>
    </row>
    <row r="202" spans="1:7" x14ac:dyDescent="0.3">
      <c r="A202" s="21" t="s">
        <v>128</v>
      </c>
      <c r="B202" s="32"/>
      <c r="C202" s="32"/>
      <c r="D202" s="22"/>
      <c r="E202" s="18">
        <v>35354.78</v>
      </c>
      <c r="F202" s="19">
        <v>4.0500000000000001E-2</v>
      </c>
      <c r="G202" s="20"/>
    </row>
    <row r="203" spans="1:7" x14ac:dyDescent="0.3">
      <c r="A203" s="12"/>
      <c r="B203" s="30"/>
      <c r="C203" s="30"/>
      <c r="D203" s="13"/>
      <c r="E203" s="14"/>
      <c r="F203" s="15"/>
      <c r="G203" s="15"/>
    </row>
    <row r="204" spans="1:7" x14ac:dyDescent="0.3">
      <c r="A204" s="12"/>
      <c r="B204" s="30"/>
      <c r="C204" s="30"/>
      <c r="D204" s="13"/>
      <c r="E204" s="14"/>
      <c r="F204" s="15"/>
      <c r="G204" s="15"/>
    </row>
    <row r="205" spans="1:7" x14ac:dyDescent="0.3">
      <c r="A205" s="16" t="s">
        <v>590</v>
      </c>
      <c r="B205" s="30"/>
      <c r="C205" s="30"/>
      <c r="D205" s="13"/>
      <c r="E205" s="14"/>
      <c r="F205" s="15"/>
      <c r="G205" s="15"/>
    </row>
    <row r="206" spans="1:7" x14ac:dyDescent="0.3">
      <c r="A206" s="12" t="s">
        <v>1517</v>
      </c>
      <c r="B206" s="30" t="s">
        <v>1518</v>
      </c>
      <c r="C206" s="30"/>
      <c r="D206" s="13">
        <v>0.01</v>
      </c>
      <c r="E206" s="14">
        <v>0</v>
      </c>
      <c r="F206" s="15">
        <v>0</v>
      </c>
      <c r="G206" s="15"/>
    </row>
    <row r="207" spans="1:7" x14ac:dyDescent="0.3">
      <c r="A207" s="12"/>
      <c r="B207" s="30"/>
      <c r="C207" s="30"/>
      <c r="D207" s="13"/>
      <c r="E207" s="14"/>
      <c r="F207" s="15"/>
      <c r="G207" s="15"/>
    </row>
    <row r="208" spans="1:7" x14ac:dyDescent="0.3">
      <c r="A208" s="21" t="s">
        <v>128</v>
      </c>
      <c r="B208" s="32"/>
      <c r="C208" s="32"/>
      <c r="D208" s="22"/>
      <c r="E208" s="18">
        <v>0</v>
      </c>
      <c r="F208" s="19">
        <v>0</v>
      </c>
      <c r="G208" s="20"/>
    </row>
    <row r="209" spans="1:7" x14ac:dyDescent="0.3">
      <c r="A209" s="12"/>
      <c r="B209" s="30"/>
      <c r="C209" s="30"/>
      <c r="D209" s="13"/>
      <c r="E209" s="14"/>
      <c r="F209" s="15"/>
      <c r="G209" s="15"/>
    </row>
    <row r="210" spans="1:7" x14ac:dyDescent="0.3">
      <c r="A210" s="16" t="s">
        <v>129</v>
      </c>
      <c r="B210" s="30"/>
      <c r="C210" s="30"/>
      <c r="D210" s="13"/>
      <c r="E210" s="14"/>
      <c r="F210" s="15"/>
      <c r="G210" s="15"/>
    </row>
    <row r="211" spans="1:7" x14ac:dyDescent="0.3">
      <c r="A211" s="12" t="s">
        <v>130</v>
      </c>
      <c r="B211" s="30"/>
      <c r="C211" s="30"/>
      <c r="D211" s="13"/>
      <c r="E211" s="14">
        <v>48647.86</v>
      </c>
      <c r="F211" s="15">
        <v>5.57E-2</v>
      </c>
      <c r="G211" s="15">
        <v>5.4016000000000002E-2</v>
      </c>
    </row>
    <row r="212" spans="1:7" x14ac:dyDescent="0.3">
      <c r="A212" s="16" t="s">
        <v>104</v>
      </c>
      <c r="B212" s="31"/>
      <c r="C212" s="31"/>
      <c r="D212" s="17"/>
      <c r="E212" s="37">
        <v>48647.86</v>
      </c>
      <c r="F212" s="38">
        <v>5.57E-2</v>
      </c>
      <c r="G212" s="20"/>
    </row>
    <row r="213" spans="1:7" x14ac:dyDescent="0.3">
      <c r="A213" s="12"/>
      <c r="B213" s="30"/>
      <c r="C213" s="30"/>
      <c r="D213" s="13"/>
      <c r="E213" s="14"/>
      <c r="F213" s="15"/>
      <c r="G213" s="15"/>
    </row>
    <row r="214" spans="1:7" x14ac:dyDescent="0.3">
      <c r="A214" s="21" t="s">
        <v>128</v>
      </c>
      <c r="B214" s="32"/>
      <c r="C214" s="32"/>
      <c r="D214" s="22"/>
      <c r="E214" s="18">
        <v>48647.86</v>
      </c>
      <c r="F214" s="19">
        <v>5.57E-2</v>
      </c>
      <c r="G214" s="20"/>
    </row>
    <row r="215" spans="1:7" x14ac:dyDescent="0.3">
      <c r="A215" s="12" t="s">
        <v>131</v>
      </c>
      <c r="B215" s="30"/>
      <c r="C215" s="30"/>
      <c r="D215" s="13"/>
      <c r="E215" s="14">
        <v>1961.0104719999999</v>
      </c>
      <c r="F215" s="15">
        <v>2.245E-3</v>
      </c>
      <c r="G215" s="15"/>
    </row>
    <row r="216" spans="1:7" x14ac:dyDescent="0.3">
      <c r="A216" s="12" t="s">
        <v>132</v>
      </c>
      <c r="B216" s="30"/>
      <c r="C216" s="30"/>
      <c r="D216" s="13"/>
      <c r="E216" s="14">
        <v>5769.9695279999996</v>
      </c>
      <c r="F216" s="15">
        <v>6.4549999999999998E-3</v>
      </c>
      <c r="G216" s="15">
        <v>5.4016000000000002E-2</v>
      </c>
    </row>
    <row r="217" spans="1:7" x14ac:dyDescent="0.3">
      <c r="A217" s="25" t="s">
        <v>133</v>
      </c>
      <c r="B217" s="33"/>
      <c r="C217" s="33"/>
      <c r="D217" s="26"/>
      <c r="E217" s="27">
        <v>873266.39</v>
      </c>
      <c r="F217" s="28">
        <v>1</v>
      </c>
      <c r="G217" s="28"/>
    </row>
    <row r="219" spans="1:7" x14ac:dyDescent="0.3">
      <c r="A219" s="1" t="s">
        <v>1417</v>
      </c>
    </row>
    <row r="220" spans="1:7" x14ac:dyDescent="0.3">
      <c r="A220" s="1" t="s">
        <v>134</v>
      </c>
    </row>
    <row r="221" spans="1:7" x14ac:dyDescent="0.3">
      <c r="A221" s="1" t="s">
        <v>135</v>
      </c>
    </row>
    <row r="222" spans="1:7" x14ac:dyDescent="0.3">
      <c r="A222" s="1" t="s">
        <v>1959</v>
      </c>
    </row>
    <row r="223" spans="1:7" x14ac:dyDescent="0.3">
      <c r="A223" s="47" t="s">
        <v>1960</v>
      </c>
      <c r="B223" s="34" t="s">
        <v>90</v>
      </c>
    </row>
    <row r="224" spans="1:7" x14ac:dyDescent="0.3">
      <c r="A224" t="s">
        <v>1961</v>
      </c>
    </row>
    <row r="225" spans="1:7" x14ac:dyDescent="0.3">
      <c r="A225" t="s">
        <v>1962</v>
      </c>
      <c r="B225" t="s">
        <v>1963</v>
      </c>
      <c r="C225" t="s">
        <v>1963</v>
      </c>
    </row>
    <row r="226" spans="1:7" x14ac:dyDescent="0.3">
      <c r="B226" s="48">
        <v>44771</v>
      </c>
      <c r="C226" s="48">
        <v>44803</v>
      </c>
    </row>
    <row r="227" spans="1:7" x14ac:dyDescent="0.3">
      <c r="A227" t="s">
        <v>2023</v>
      </c>
      <c r="B227">
        <v>21.08</v>
      </c>
      <c r="C227">
        <v>21.65</v>
      </c>
      <c r="E227" s="2"/>
      <c r="G227"/>
    </row>
    <row r="228" spans="1:7" x14ac:dyDescent="0.3">
      <c r="A228" t="s">
        <v>1967</v>
      </c>
      <c r="B228">
        <v>38.840000000000003</v>
      </c>
      <c r="C228">
        <v>39.9</v>
      </c>
      <c r="E228" s="2"/>
      <c r="G228"/>
    </row>
    <row r="229" spans="1:7" x14ac:dyDescent="0.3">
      <c r="A229" t="s">
        <v>1989</v>
      </c>
      <c r="B229">
        <v>22.69</v>
      </c>
      <c r="C229">
        <v>23.16</v>
      </c>
      <c r="E229" s="2"/>
      <c r="G229"/>
    </row>
    <row r="230" spans="1:7" x14ac:dyDescent="0.3">
      <c r="A230" t="s">
        <v>2024</v>
      </c>
      <c r="B230">
        <v>16.690000000000001</v>
      </c>
      <c r="C230">
        <v>17.12</v>
      </c>
      <c r="E230" s="2"/>
      <c r="G230"/>
    </row>
    <row r="231" spans="1:7" x14ac:dyDescent="0.3">
      <c r="A231" t="s">
        <v>1992</v>
      </c>
      <c r="B231">
        <v>35.4</v>
      </c>
      <c r="C231">
        <v>36.33</v>
      </c>
      <c r="E231" s="2"/>
      <c r="G231"/>
    </row>
    <row r="232" spans="1:7" x14ac:dyDescent="0.3">
      <c r="A232" t="s">
        <v>1994</v>
      </c>
      <c r="B232">
        <v>19.91</v>
      </c>
      <c r="C232">
        <v>20.29</v>
      </c>
      <c r="E232" s="2"/>
      <c r="G232"/>
    </row>
    <row r="233" spans="1:7" x14ac:dyDescent="0.3">
      <c r="E233" s="2"/>
      <c r="G233"/>
    </row>
    <row r="234" spans="1:7" x14ac:dyDescent="0.3">
      <c r="A234" t="s">
        <v>1996</v>
      </c>
    </row>
    <row r="236" spans="1:7" x14ac:dyDescent="0.3">
      <c r="A236" s="50" t="s">
        <v>1997</v>
      </c>
      <c r="B236" s="50" t="s">
        <v>1998</v>
      </c>
      <c r="C236" s="50" t="s">
        <v>1999</v>
      </c>
      <c r="D236" s="50" t="s">
        <v>2000</v>
      </c>
    </row>
    <row r="237" spans="1:7" x14ac:dyDescent="0.3">
      <c r="A237" s="50" t="s">
        <v>2025</v>
      </c>
      <c r="B237" s="50"/>
      <c r="C237" s="50">
        <v>0.15</v>
      </c>
      <c r="D237" s="50">
        <v>0.15</v>
      </c>
    </row>
    <row r="238" spans="1:7" x14ac:dyDescent="0.3">
      <c r="A238" s="50" t="s">
        <v>2026</v>
      </c>
      <c r="B238" s="50"/>
      <c r="C238" s="50">
        <v>0.15</v>
      </c>
      <c r="D238" s="50">
        <v>0.15</v>
      </c>
    </row>
    <row r="240" spans="1:7" x14ac:dyDescent="0.3">
      <c r="A240" t="s">
        <v>1979</v>
      </c>
      <c r="B240" s="34" t="s">
        <v>90</v>
      </c>
    </row>
    <row r="241" spans="1:4" ht="28.8" x14ac:dyDescent="0.3">
      <c r="A241" s="47" t="s">
        <v>1980</v>
      </c>
      <c r="B241" s="34" t="s">
        <v>90</v>
      </c>
    </row>
    <row r="242" spans="1:4" x14ac:dyDescent="0.3">
      <c r="A242" s="47" t="s">
        <v>1981</v>
      </c>
      <c r="B242" s="34" t="s">
        <v>90</v>
      </c>
    </row>
    <row r="243" spans="1:4" x14ac:dyDescent="0.3">
      <c r="A243" t="s">
        <v>2022</v>
      </c>
      <c r="B243" s="49">
        <v>3.4722140000000001</v>
      </c>
    </row>
    <row r="244" spans="1:4" ht="28.8" x14ac:dyDescent="0.3">
      <c r="A244" s="47" t="s">
        <v>1983</v>
      </c>
      <c r="B244" s="34">
        <v>16141.361525</v>
      </c>
    </row>
    <row r="245" spans="1:4" ht="28.8" x14ac:dyDescent="0.3">
      <c r="A245" s="47" t="s">
        <v>1984</v>
      </c>
      <c r="B245" s="34" t="s">
        <v>90</v>
      </c>
    </row>
    <row r="246" spans="1:4" x14ac:dyDescent="0.3">
      <c r="A246" t="s">
        <v>2116</v>
      </c>
      <c r="B246" s="34" t="s">
        <v>90</v>
      </c>
    </row>
    <row r="247" spans="1:4" x14ac:dyDescent="0.3">
      <c r="A247" t="s">
        <v>2117</v>
      </c>
      <c r="B247" s="34" t="s">
        <v>90</v>
      </c>
    </row>
    <row r="250" spans="1:4" ht="28.8" x14ac:dyDescent="0.3">
      <c r="A250" s="67" t="s">
        <v>2167</v>
      </c>
      <c r="B250" s="57" t="s">
        <v>2168</v>
      </c>
      <c r="C250" s="57" t="s">
        <v>2125</v>
      </c>
      <c r="D250" s="77" t="s">
        <v>2126</v>
      </c>
    </row>
    <row r="251" spans="1:4" ht="77.400000000000006" customHeight="1" x14ac:dyDescent="0.3">
      <c r="A251" s="72" t="str">
        <f>HYPERLINK("[EDEL_Portfolio Monthly Notes 31-Aug-2022.xlsx]EEARFD!A1","Edelweiss Balanced Advantage Fund")</f>
        <v>Edelweiss Balanced Advantage Fund</v>
      </c>
      <c r="B251" s="58"/>
      <c r="C251" s="59" t="s">
        <v>2143</v>
      </c>
      <c r="D251"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922B-B1E4-4471-8AC4-3A9FB03CFFD2}">
  <dimension ref="A1:H139"/>
  <sheetViews>
    <sheetView showGridLines="0" workbookViewId="0">
      <pane ySplit="4" topLeftCell="A128" activePane="bottomLeft" state="frozen"/>
      <selection sqref="A1:B1"/>
      <selection pane="bottomLeft" activeCell="A138" sqref="A138:D138"/>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45</v>
      </c>
      <c r="B1" s="65"/>
      <c r="C1" s="65"/>
      <c r="D1" s="65"/>
      <c r="E1" s="65"/>
      <c r="F1" s="65"/>
      <c r="G1" s="65"/>
      <c r="H1" s="51" t="str">
        <f>HYPERLINK("[EDEL_Portfolio Monthly 31-Aug-2022.xlsx]Index!A1","Index")</f>
        <v>Index</v>
      </c>
    </row>
    <row r="2" spans="1:8" ht="18" x14ac:dyDescent="0.3">
      <c r="A2" s="65" t="s">
        <v>46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342736</v>
      </c>
      <c r="E8" s="14">
        <v>3041.1</v>
      </c>
      <c r="F8" s="15">
        <v>8.43E-2</v>
      </c>
      <c r="G8" s="15"/>
    </row>
    <row r="9" spans="1:8" x14ac:dyDescent="0.3">
      <c r="A9" s="12" t="s">
        <v>841</v>
      </c>
      <c r="B9" s="30" t="s">
        <v>842</v>
      </c>
      <c r="C9" s="30" t="s">
        <v>843</v>
      </c>
      <c r="D9" s="13">
        <v>103947</v>
      </c>
      <c r="E9" s="14">
        <v>2742.07</v>
      </c>
      <c r="F9" s="15">
        <v>7.5999999999999998E-2</v>
      </c>
      <c r="G9" s="15"/>
    </row>
    <row r="10" spans="1:8" x14ac:dyDescent="0.3">
      <c r="A10" s="12" t="s">
        <v>844</v>
      </c>
      <c r="B10" s="30" t="s">
        <v>845</v>
      </c>
      <c r="C10" s="30" t="s">
        <v>846</v>
      </c>
      <c r="D10" s="13">
        <v>171262</v>
      </c>
      <c r="E10" s="14">
        <v>2545.12</v>
      </c>
      <c r="F10" s="15">
        <v>7.0499999999999993E-2</v>
      </c>
      <c r="G10" s="15"/>
    </row>
    <row r="11" spans="1:8" x14ac:dyDescent="0.3">
      <c r="A11" s="12" t="s">
        <v>1139</v>
      </c>
      <c r="B11" s="30" t="s">
        <v>1140</v>
      </c>
      <c r="C11" s="30" t="s">
        <v>861</v>
      </c>
      <c r="D11" s="13">
        <v>132388</v>
      </c>
      <c r="E11" s="14">
        <v>1976.49</v>
      </c>
      <c r="F11" s="15">
        <v>5.4800000000000001E-2</v>
      </c>
      <c r="G11" s="15"/>
    </row>
    <row r="12" spans="1:8" x14ac:dyDescent="0.3">
      <c r="A12" s="12" t="s">
        <v>1186</v>
      </c>
      <c r="B12" s="30" t="s">
        <v>1187</v>
      </c>
      <c r="C12" s="30" t="s">
        <v>1188</v>
      </c>
      <c r="D12" s="13">
        <v>82855</v>
      </c>
      <c r="E12" s="14">
        <v>1592.89</v>
      </c>
      <c r="F12" s="15">
        <v>4.41E-2</v>
      </c>
      <c r="G12" s="15"/>
    </row>
    <row r="13" spans="1:8" x14ac:dyDescent="0.3">
      <c r="A13" s="12" t="s">
        <v>1084</v>
      </c>
      <c r="B13" s="30" t="s">
        <v>1085</v>
      </c>
      <c r="C13" s="30" t="s">
        <v>846</v>
      </c>
      <c r="D13" s="13">
        <v>278018</v>
      </c>
      <c r="E13" s="14">
        <v>1476.97</v>
      </c>
      <c r="F13" s="15">
        <v>4.0899999999999999E-2</v>
      </c>
      <c r="G13" s="15"/>
    </row>
    <row r="14" spans="1:8" x14ac:dyDescent="0.3">
      <c r="A14" s="12" t="s">
        <v>944</v>
      </c>
      <c r="B14" s="30" t="s">
        <v>945</v>
      </c>
      <c r="C14" s="30" t="s">
        <v>846</v>
      </c>
      <c r="D14" s="13">
        <v>184518</v>
      </c>
      <c r="E14" s="14">
        <v>1386.65</v>
      </c>
      <c r="F14" s="15">
        <v>3.8399999999999997E-2</v>
      </c>
      <c r="G14" s="15"/>
    </row>
    <row r="15" spans="1:8" x14ac:dyDescent="0.3">
      <c r="A15" s="12" t="s">
        <v>1046</v>
      </c>
      <c r="B15" s="30" t="s">
        <v>1047</v>
      </c>
      <c r="C15" s="30" t="s">
        <v>1045</v>
      </c>
      <c r="D15" s="13">
        <v>410000</v>
      </c>
      <c r="E15" s="14">
        <v>1314.05</v>
      </c>
      <c r="F15" s="15">
        <v>3.6400000000000002E-2</v>
      </c>
      <c r="G15" s="15"/>
    </row>
    <row r="16" spans="1:8" x14ac:dyDescent="0.3">
      <c r="A16" s="12" t="s">
        <v>1043</v>
      </c>
      <c r="B16" s="30" t="s">
        <v>1044</v>
      </c>
      <c r="C16" s="30" t="s">
        <v>1045</v>
      </c>
      <c r="D16" s="13">
        <v>32932</v>
      </c>
      <c r="E16" s="14">
        <v>875.94</v>
      </c>
      <c r="F16" s="15">
        <v>2.4299999999999999E-2</v>
      </c>
      <c r="G16" s="15"/>
    </row>
    <row r="17" spans="1:7" x14ac:dyDescent="0.3">
      <c r="A17" s="12" t="s">
        <v>859</v>
      </c>
      <c r="B17" s="30" t="s">
        <v>860</v>
      </c>
      <c r="C17" s="30" t="s">
        <v>861</v>
      </c>
      <c r="D17" s="13">
        <v>87324</v>
      </c>
      <c r="E17" s="14">
        <v>819.93</v>
      </c>
      <c r="F17" s="15">
        <v>2.2700000000000001E-2</v>
      </c>
      <c r="G17" s="15"/>
    </row>
    <row r="18" spans="1:7" x14ac:dyDescent="0.3">
      <c r="A18" s="12" t="s">
        <v>1119</v>
      </c>
      <c r="B18" s="30" t="s">
        <v>1120</v>
      </c>
      <c r="C18" s="30" t="s">
        <v>909</v>
      </c>
      <c r="D18" s="13">
        <v>109037</v>
      </c>
      <c r="E18" s="14">
        <v>792.26</v>
      </c>
      <c r="F18" s="15">
        <v>2.1999999999999999E-2</v>
      </c>
      <c r="G18" s="15"/>
    </row>
    <row r="19" spans="1:7" x14ac:dyDescent="0.3">
      <c r="A19" s="12" t="s">
        <v>856</v>
      </c>
      <c r="B19" s="30" t="s">
        <v>857</v>
      </c>
      <c r="C19" s="30" t="s">
        <v>858</v>
      </c>
      <c r="D19" s="13">
        <v>79000</v>
      </c>
      <c r="E19" s="14">
        <v>705.51</v>
      </c>
      <c r="F19" s="15">
        <v>1.9599999999999999E-2</v>
      </c>
      <c r="G19" s="15"/>
    </row>
    <row r="20" spans="1:7" x14ac:dyDescent="0.3">
      <c r="A20" s="12" t="s">
        <v>850</v>
      </c>
      <c r="B20" s="30" t="s">
        <v>851</v>
      </c>
      <c r="C20" s="30" t="s">
        <v>852</v>
      </c>
      <c r="D20" s="13">
        <v>25842</v>
      </c>
      <c r="E20" s="14">
        <v>632.20000000000005</v>
      </c>
      <c r="F20" s="15">
        <v>1.7500000000000002E-2</v>
      </c>
      <c r="G20" s="15"/>
    </row>
    <row r="21" spans="1:7" x14ac:dyDescent="0.3">
      <c r="A21" s="12" t="s">
        <v>853</v>
      </c>
      <c r="B21" s="30" t="s">
        <v>854</v>
      </c>
      <c r="C21" s="30" t="s">
        <v>855</v>
      </c>
      <c r="D21" s="13">
        <v>6697</v>
      </c>
      <c r="E21" s="14">
        <v>608.24</v>
      </c>
      <c r="F21" s="15">
        <v>1.6899999999999998E-2</v>
      </c>
      <c r="G21" s="15"/>
    </row>
    <row r="22" spans="1:7" x14ac:dyDescent="0.3">
      <c r="A22" s="12" t="s">
        <v>900</v>
      </c>
      <c r="B22" s="30" t="s">
        <v>901</v>
      </c>
      <c r="C22" s="30" t="s">
        <v>861</v>
      </c>
      <c r="D22" s="13">
        <v>18297</v>
      </c>
      <c r="E22" s="14">
        <v>587.54</v>
      </c>
      <c r="F22" s="15">
        <v>1.6299999999999999E-2</v>
      </c>
      <c r="G22" s="15"/>
    </row>
    <row r="23" spans="1:7" x14ac:dyDescent="0.3">
      <c r="A23" s="12" t="s">
        <v>935</v>
      </c>
      <c r="B23" s="30" t="s">
        <v>936</v>
      </c>
      <c r="C23" s="30" t="s">
        <v>852</v>
      </c>
      <c r="D23" s="13">
        <v>7603</v>
      </c>
      <c r="E23" s="14">
        <v>555.49</v>
      </c>
      <c r="F23" s="15">
        <v>1.54E-2</v>
      </c>
      <c r="G23" s="15"/>
    </row>
    <row r="24" spans="1:7" x14ac:dyDescent="0.3">
      <c r="A24" s="12" t="s">
        <v>1016</v>
      </c>
      <c r="B24" s="30" t="s">
        <v>1017</v>
      </c>
      <c r="C24" s="30" t="s">
        <v>855</v>
      </c>
      <c r="D24" s="13">
        <v>40000</v>
      </c>
      <c r="E24" s="14">
        <v>523.48</v>
      </c>
      <c r="F24" s="15">
        <v>1.4500000000000001E-2</v>
      </c>
      <c r="G24" s="15"/>
    </row>
    <row r="25" spans="1:7" x14ac:dyDescent="0.3">
      <c r="A25" s="12" t="s">
        <v>1109</v>
      </c>
      <c r="B25" s="30" t="s">
        <v>1110</v>
      </c>
      <c r="C25" s="30" t="s">
        <v>904</v>
      </c>
      <c r="D25" s="13">
        <v>38705</v>
      </c>
      <c r="E25" s="14">
        <v>514.42999999999995</v>
      </c>
      <c r="F25" s="15">
        <v>1.43E-2</v>
      </c>
      <c r="G25" s="15"/>
    </row>
    <row r="26" spans="1:7" x14ac:dyDescent="0.3">
      <c r="A26" s="12" t="s">
        <v>920</v>
      </c>
      <c r="B26" s="30" t="s">
        <v>921</v>
      </c>
      <c r="C26" s="30" t="s">
        <v>922</v>
      </c>
      <c r="D26" s="13">
        <v>19890</v>
      </c>
      <c r="E26" s="14">
        <v>456.52</v>
      </c>
      <c r="F26" s="15">
        <v>1.2699999999999999E-2</v>
      </c>
      <c r="G26" s="15"/>
    </row>
    <row r="27" spans="1:7" x14ac:dyDescent="0.3">
      <c r="A27" s="12" t="s">
        <v>1115</v>
      </c>
      <c r="B27" s="30" t="s">
        <v>1116</v>
      </c>
      <c r="C27" s="30" t="s">
        <v>864</v>
      </c>
      <c r="D27" s="13">
        <v>6674</v>
      </c>
      <c r="E27" s="14">
        <v>445.68</v>
      </c>
      <c r="F27" s="15">
        <v>1.24E-2</v>
      </c>
      <c r="G27" s="15"/>
    </row>
    <row r="28" spans="1:7" x14ac:dyDescent="0.3">
      <c r="A28" s="12" t="s">
        <v>1172</v>
      </c>
      <c r="B28" s="30" t="s">
        <v>1173</v>
      </c>
      <c r="C28" s="30" t="s">
        <v>852</v>
      </c>
      <c r="D28" s="13">
        <v>43495</v>
      </c>
      <c r="E28" s="14">
        <v>401.11</v>
      </c>
      <c r="F28" s="15">
        <v>1.11E-2</v>
      </c>
      <c r="G28" s="15"/>
    </row>
    <row r="29" spans="1:7" x14ac:dyDescent="0.3">
      <c r="A29" s="12" t="s">
        <v>1107</v>
      </c>
      <c r="B29" s="30" t="s">
        <v>1108</v>
      </c>
      <c r="C29" s="30" t="s">
        <v>953</v>
      </c>
      <c r="D29" s="13">
        <v>136132</v>
      </c>
      <c r="E29" s="14">
        <v>388.59</v>
      </c>
      <c r="F29" s="15">
        <v>1.0800000000000001E-2</v>
      </c>
      <c r="G29" s="15"/>
    </row>
    <row r="30" spans="1:7" x14ac:dyDescent="0.3">
      <c r="A30" s="12" t="s">
        <v>983</v>
      </c>
      <c r="B30" s="30" t="s">
        <v>984</v>
      </c>
      <c r="C30" s="30" t="s">
        <v>973</v>
      </c>
      <c r="D30" s="13">
        <v>10366</v>
      </c>
      <c r="E30" s="14">
        <v>388.49</v>
      </c>
      <c r="F30" s="15">
        <v>1.0800000000000001E-2</v>
      </c>
      <c r="G30" s="15"/>
    </row>
    <row r="31" spans="1:7" x14ac:dyDescent="0.3">
      <c r="A31" s="12" t="s">
        <v>931</v>
      </c>
      <c r="B31" s="30" t="s">
        <v>932</v>
      </c>
      <c r="C31" s="30" t="s">
        <v>846</v>
      </c>
      <c r="D31" s="13">
        <v>34553</v>
      </c>
      <c r="E31" s="14">
        <v>382.66</v>
      </c>
      <c r="F31" s="15">
        <v>1.06E-2</v>
      </c>
      <c r="G31" s="15"/>
    </row>
    <row r="32" spans="1:7" x14ac:dyDescent="0.3">
      <c r="A32" s="12" t="s">
        <v>870</v>
      </c>
      <c r="B32" s="30" t="s">
        <v>871</v>
      </c>
      <c r="C32" s="30" t="s">
        <v>846</v>
      </c>
      <c r="D32" s="13">
        <v>18574</v>
      </c>
      <c r="E32" s="14">
        <v>355.78</v>
      </c>
      <c r="F32" s="15">
        <v>9.9000000000000008E-3</v>
      </c>
      <c r="G32" s="15"/>
    </row>
    <row r="33" spans="1:7" x14ac:dyDescent="0.3">
      <c r="A33" s="12" t="s">
        <v>1420</v>
      </c>
      <c r="B33" s="30" t="s">
        <v>1421</v>
      </c>
      <c r="C33" s="30" t="s">
        <v>987</v>
      </c>
      <c r="D33" s="13">
        <v>240045</v>
      </c>
      <c r="E33" s="14">
        <v>326.7</v>
      </c>
      <c r="F33" s="15">
        <v>9.1000000000000004E-3</v>
      </c>
      <c r="G33" s="15"/>
    </row>
    <row r="34" spans="1:7" x14ac:dyDescent="0.3">
      <c r="A34" s="12" t="s">
        <v>1209</v>
      </c>
      <c r="B34" s="30" t="s">
        <v>1210</v>
      </c>
      <c r="C34" s="30" t="s">
        <v>922</v>
      </c>
      <c r="D34" s="13">
        <v>103146</v>
      </c>
      <c r="E34" s="14">
        <v>316.14</v>
      </c>
      <c r="F34" s="15">
        <v>8.8000000000000005E-3</v>
      </c>
      <c r="G34" s="15"/>
    </row>
    <row r="35" spans="1:7" x14ac:dyDescent="0.3">
      <c r="A35" s="12" t="s">
        <v>940</v>
      </c>
      <c r="B35" s="30" t="s">
        <v>941</v>
      </c>
      <c r="C35" s="30" t="s">
        <v>855</v>
      </c>
      <c r="D35" s="13">
        <v>59527</v>
      </c>
      <c r="E35" s="14">
        <v>280.43</v>
      </c>
      <c r="F35" s="15">
        <v>7.7999999999999996E-3</v>
      </c>
      <c r="G35" s="15"/>
    </row>
    <row r="36" spans="1:7" x14ac:dyDescent="0.3">
      <c r="A36" s="12" t="s">
        <v>1424</v>
      </c>
      <c r="B36" s="30" t="s">
        <v>1425</v>
      </c>
      <c r="C36" s="30" t="s">
        <v>861</v>
      </c>
      <c r="D36" s="13">
        <v>3102</v>
      </c>
      <c r="E36" s="14">
        <v>279.77999999999997</v>
      </c>
      <c r="F36" s="15">
        <v>7.7999999999999996E-3</v>
      </c>
      <c r="G36" s="15"/>
    </row>
    <row r="37" spans="1:7" x14ac:dyDescent="0.3">
      <c r="A37" s="12" t="s">
        <v>1066</v>
      </c>
      <c r="B37" s="30" t="s">
        <v>1067</v>
      </c>
      <c r="C37" s="30" t="s">
        <v>884</v>
      </c>
      <c r="D37" s="13">
        <v>164879</v>
      </c>
      <c r="E37" s="14">
        <v>270.39999999999998</v>
      </c>
      <c r="F37" s="15">
        <v>7.4999999999999997E-3</v>
      </c>
      <c r="G37" s="15"/>
    </row>
    <row r="38" spans="1:7" x14ac:dyDescent="0.3">
      <c r="A38" s="12" t="s">
        <v>1519</v>
      </c>
      <c r="B38" s="30" t="s">
        <v>1520</v>
      </c>
      <c r="C38" s="30" t="s">
        <v>939</v>
      </c>
      <c r="D38" s="13">
        <v>10000</v>
      </c>
      <c r="E38" s="14">
        <v>260.47000000000003</v>
      </c>
      <c r="F38" s="15">
        <v>7.1999999999999998E-3</v>
      </c>
      <c r="G38" s="15"/>
    </row>
    <row r="39" spans="1:7" x14ac:dyDescent="0.3">
      <c r="A39" s="12" t="s">
        <v>974</v>
      </c>
      <c r="B39" s="30" t="s">
        <v>975</v>
      </c>
      <c r="C39" s="30" t="s">
        <v>895</v>
      </c>
      <c r="D39" s="13">
        <v>58708</v>
      </c>
      <c r="E39" s="14">
        <v>257.73</v>
      </c>
      <c r="F39" s="15">
        <v>7.1000000000000004E-3</v>
      </c>
      <c r="G39" s="15"/>
    </row>
    <row r="40" spans="1:7" x14ac:dyDescent="0.3">
      <c r="A40" s="12" t="s">
        <v>1123</v>
      </c>
      <c r="B40" s="30" t="s">
        <v>1124</v>
      </c>
      <c r="C40" s="30" t="s">
        <v>861</v>
      </c>
      <c r="D40" s="13">
        <v>5400</v>
      </c>
      <c r="E40" s="14">
        <v>250.65</v>
      </c>
      <c r="F40" s="15">
        <v>6.8999999999999999E-3</v>
      </c>
      <c r="G40" s="15"/>
    </row>
    <row r="41" spans="1:7" x14ac:dyDescent="0.3">
      <c r="A41" s="12" t="s">
        <v>1182</v>
      </c>
      <c r="B41" s="30" t="s">
        <v>1183</v>
      </c>
      <c r="C41" s="30" t="s">
        <v>843</v>
      </c>
      <c r="D41" s="13">
        <v>75000</v>
      </c>
      <c r="E41" s="14">
        <v>246.49</v>
      </c>
      <c r="F41" s="15">
        <v>6.7999999999999996E-3</v>
      </c>
      <c r="G41" s="15"/>
    </row>
    <row r="42" spans="1:7" x14ac:dyDescent="0.3">
      <c r="A42" s="12" t="s">
        <v>949</v>
      </c>
      <c r="B42" s="30" t="s">
        <v>950</v>
      </c>
      <c r="C42" s="30" t="s">
        <v>948</v>
      </c>
      <c r="D42" s="13">
        <v>225247</v>
      </c>
      <c r="E42" s="14">
        <v>243.94</v>
      </c>
      <c r="F42" s="15">
        <v>6.7999999999999996E-3</v>
      </c>
      <c r="G42" s="15"/>
    </row>
    <row r="43" spans="1:7" x14ac:dyDescent="0.3">
      <c r="A43" s="12" t="s">
        <v>1521</v>
      </c>
      <c r="B43" s="30" t="s">
        <v>1522</v>
      </c>
      <c r="C43" s="30" t="s">
        <v>1026</v>
      </c>
      <c r="D43" s="13">
        <v>10468</v>
      </c>
      <c r="E43" s="14">
        <v>236.99</v>
      </c>
      <c r="F43" s="15">
        <v>6.6E-3</v>
      </c>
      <c r="G43" s="15"/>
    </row>
    <row r="44" spans="1:7" x14ac:dyDescent="0.3">
      <c r="A44" s="12" t="s">
        <v>1195</v>
      </c>
      <c r="B44" s="30" t="s">
        <v>1196</v>
      </c>
      <c r="C44" s="30" t="s">
        <v>884</v>
      </c>
      <c r="D44" s="13">
        <v>101630</v>
      </c>
      <c r="E44" s="14">
        <v>233.34</v>
      </c>
      <c r="F44" s="15">
        <v>6.4999999999999997E-3</v>
      </c>
      <c r="G44" s="15"/>
    </row>
    <row r="45" spans="1:7" x14ac:dyDescent="0.3">
      <c r="A45" s="12" t="s">
        <v>1176</v>
      </c>
      <c r="B45" s="30" t="s">
        <v>1177</v>
      </c>
      <c r="C45" s="30" t="s">
        <v>858</v>
      </c>
      <c r="D45" s="13">
        <v>5448</v>
      </c>
      <c r="E45" s="14">
        <v>231.27</v>
      </c>
      <c r="F45" s="15">
        <v>6.4000000000000003E-3</v>
      </c>
      <c r="G45" s="15"/>
    </row>
    <row r="46" spans="1:7" x14ac:dyDescent="0.3">
      <c r="A46" s="12" t="s">
        <v>937</v>
      </c>
      <c r="B46" s="30" t="s">
        <v>938</v>
      </c>
      <c r="C46" s="30" t="s">
        <v>939</v>
      </c>
      <c r="D46" s="13">
        <v>6529</v>
      </c>
      <c r="E46" s="14">
        <v>221.44</v>
      </c>
      <c r="F46" s="15">
        <v>6.1000000000000004E-3</v>
      </c>
      <c r="G46" s="15"/>
    </row>
    <row r="47" spans="1:7" x14ac:dyDescent="0.3">
      <c r="A47" s="12" t="s">
        <v>874</v>
      </c>
      <c r="B47" s="30" t="s">
        <v>875</v>
      </c>
      <c r="C47" s="30" t="s">
        <v>876</v>
      </c>
      <c r="D47" s="13">
        <v>158995</v>
      </c>
      <c r="E47" s="14">
        <v>220.37</v>
      </c>
      <c r="F47" s="15">
        <v>6.1000000000000004E-3</v>
      </c>
      <c r="G47" s="15"/>
    </row>
    <row r="48" spans="1:7" x14ac:dyDescent="0.3">
      <c r="A48" s="12" t="s">
        <v>888</v>
      </c>
      <c r="B48" s="30" t="s">
        <v>889</v>
      </c>
      <c r="C48" s="30" t="s">
        <v>890</v>
      </c>
      <c r="D48" s="13">
        <v>28575</v>
      </c>
      <c r="E48" s="14">
        <v>219.81</v>
      </c>
      <c r="F48" s="15">
        <v>6.1000000000000004E-3</v>
      </c>
      <c r="G48" s="15"/>
    </row>
    <row r="49" spans="1:7" x14ac:dyDescent="0.3">
      <c r="A49" s="12" t="s">
        <v>1010</v>
      </c>
      <c r="B49" s="30" t="s">
        <v>1011</v>
      </c>
      <c r="C49" s="30" t="s">
        <v>939</v>
      </c>
      <c r="D49" s="13">
        <v>53280</v>
      </c>
      <c r="E49" s="14">
        <v>217.06</v>
      </c>
      <c r="F49" s="15">
        <v>6.0000000000000001E-3</v>
      </c>
      <c r="G49" s="15"/>
    </row>
    <row r="50" spans="1:7" x14ac:dyDescent="0.3">
      <c r="A50" s="12" t="s">
        <v>1523</v>
      </c>
      <c r="B50" s="30" t="s">
        <v>1524</v>
      </c>
      <c r="C50" s="30" t="s">
        <v>978</v>
      </c>
      <c r="D50" s="13">
        <v>6394</v>
      </c>
      <c r="E50" s="14">
        <v>213.04</v>
      </c>
      <c r="F50" s="15">
        <v>5.8999999999999999E-3</v>
      </c>
      <c r="G50" s="15"/>
    </row>
    <row r="51" spans="1:7" x14ac:dyDescent="0.3">
      <c r="A51" s="12" t="s">
        <v>1525</v>
      </c>
      <c r="B51" s="30" t="s">
        <v>1526</v>
      </c>
      <c r="C51" s="30" t="s">
        <v>876</v>
      </c>
      <c r="D51" s="13">
        <v>110000</v>
      </c>
      <c r="E51" s="14">
        <v>212.08</v>
      </c>
      <c r="F51" s="15">
        <v>5.8999999999999999E-3</v>
      </c>
      <c r="G51" s="15"/>
    </row>
    <row r="52" spans="1:7" x14ac:dyDescent="0.3">
      <c r="A52" s="12" t="s">
        <v>1203</v>
      </c>
      <c r="B52" s="30" t="s">
        <v>1204</v>
      </c>
      <c r="C52" s="30" t="s">
        <v>987</v>
      </c>
      <c r="D52" s="13">
        <v>95413</v>
      </c>
      <c r="E52" s="14">
        <v>210.96</v>
      </c>
      <c r="F52" s="15">
        <v>5.7999999999999996E-3</v>
      </c>
      <c r="G52" s="15"/>
    </row>
    <row r="53" spans="1:7" x14ac:dyDescent="0.3">
      <c r="A53" s="12" t="s">
        <v>1058</v>
      </c>
      <c r="B53" s="30" t="s">
        <v>1059</v>
      </c>
      <c r="C53" s="30" t="s">
        <v>861</v>
      </c>
      <c r="D53" s="13">
        <v>5921</v>
      </c>
      <c r="E53" s="14">
        <v>208.3</v>
      </c>
      <c r="F53" s="15">
        <v>5.7999999999999996E-3</v>
      </c>
      <c r="G53" s="15"/>
    </row>
    <row r="54" spans="1:7" x14ac:dyDescent="0.3">
      <c r="A54" s="12" t="s">
        <v>1174</v>
      </c>
      <c r="B54" s="30" t="s">
        <v>1175</v>
      </c>
      <c r="C54" s="30" t="s">
        <v>1099</v>
      </c>
      <c r="D54" s="13">
        <v>6154</v>
      </c>
      <c r="E54" s="14">
        <v>200.79</v>
      </c>
      <c r="F54" s="15">
        <v>5.5999999999999999E-3</v>
      </c>
      <c r="G54" s="15"/>
    </row>
    <row r="55" spans="1:7" x14ac:dyDescent="0.3">
      <c r="A55" s="12" t="s">
        <v>926</v>
      </c>
      <c r="B55" s="30" t="s">
        <v>927</v>
      </c>
      <c r="C55" s="30" t="s">
        <v>890</v>
      </c>
      <c r="D55" s="13">
        <v>5800</v>
      </c>
      <c r="E55" s="14">
        <v>199.3</v>
      </c>
      <c r="F55" s="15">
        <v>5.4999999999999997E-3</v>
      </c>
      <c r="G55" s="15"/>
    </row>
    <row r="56" spans="1:7" x14ac:dyDescent="0.3">
      <c r="A56" s="12" t="s">
        <v>1072</v>
      </c>
      <c r="B56" s="30" t="s">
        <v>1073</v>
      </c>
      <c r="C56" s="30" t="s">
        <v>852</v>
      </c>
      <c r="D56" s="13">
        <v>180492</v>
      </c>
      <c r="E56" s="14">
        <v>196.29</v>
      </c>
      <c r="F56" s="15">
        <v>5.4000000000000003E-3</v>
      </c>
      <c r="G56" s="15"/>
    </row>
    <row r="57" spans="1:7" x14ac:dyDescent="0.3">
      <c r="A57" s="12" t="s">
        <v>1426</v>
      </c>
      <c r="B57" s="30" t="s">
        <v>1427</v>
      </c>
      <c r="C57" s="30" t="s">
        <v>858</v>
      </c>
      <c r="D57" s="13">
        <v>8000</v>
      </c>
      <c r="E57" s="14">
        <v>189.44</v>
      </c>
      <c r="F57" s="15">
        <v>5.1999999999999998E-3</v>
      </c>
      <c r="G57" s="15"/>
    </row>
    <row r="58" spans="1:7" x14ac:dyDescent="0.3">
      <c r="A58" s="12" t="s">
        <v>976</v>
      </c>
      <c r="B58" s="30" t="s">
        <v>977</v>
      </c>
      <c r="C58" s="30" t="s">
        <v>978</v>
      </c>
      <c r="D58" s="13">
        <v>7280</v>
      </c>
      <c r="E58" s="14">
        <v>185.16</v>
      </c>
      <c r="F58" s="15">
        <v>5.1000000000000004E-3</v>
      </c>
      <c r="G58" s="15"/>
    </row>
    <row r="59" spans="1:7" x14ac:dyDescent="0.3">
      <c r="A59" s="12" t="s">
        <v>1100</v>
      </c>
      <c r="B59" s="30" t="s">
        <v>1101</v>
      </c>
      <c r="C59" s="30" t="s">
        <v>1102</v>
      </c>
      <c r="D59" s="13">
        <v>353</v>
      </c>
      <c r="E59" s="14">
        <v>180.18</v>
      </c>
      <c r="F59" s="15">
        <v>5.0000000000000001E-3</v>
      </c>
      <c r="G59" s="15"/>
    </row>
    <row r="60" spans="1:7" x14ac:dyDescent="0.3">
      <c r="A60" s="12" t="s">
        <v>1527</v>
      </c>
      <c r="B60" s="30" t="s">
        <v>1528</v>
      </c>
      <c r="C60" s="30" t="s">
        <v>1099</v>
      </c>
      <c r="D60" s="13">
        <v>6225</v>
      </c>
      <c r="E60" s="14">
        <v>179.5</v>
      </c>
      <c r="F60" s="15">
        <v>5.0000000000000001E-3</v>
      </c>
      <c r="G60" s="15"/>
    </row>
    <row r="61" spans="1:7" x14ac:dyDescent="0.3">
      <c r="A61" s="12" t="s">
        <v>971</v>
      </c>
      <c r="B61" s="30" t="s">
        <v>972</v>
      </c>
      <c r="C61" s="30" t="s">
        <v>973</v>
      </c>
      <c r="D61" s="13">
        <v>888</v>
      </c>
      <c r="E61" s="14">
        <v>176.94</v>
      </c>
      <c r="F61" s="15">
        <v>4.8999999999999998E-3</v>
      </c>
      <c r="G61" s="15"/>
    </row>
    <row r="62" spans="1:7" x14ac:dyDescent="0.3">
      <c r="A62" s="12" t="s">
        <v>1041</v>
      </c>
      <c r="B62" s="30" t="s">
        <v>1042</v>
      </c>
      <c r="C62" s="30" t="s">
        <v>890</v>
      </c>
      <c r="D62" s="13">
        <v>16800</v>
      </c>
      <c r="E62" s="14">
        <v>176.92</v>
      </c>
      <c r="F62" s="15">
        <v>4.8999999999999998E-3</v>
      </c>
      <c r="G62" s="15"/>
    </row>
    <row r="63" spans="1:7" x14ac:dyDescent="0.3">
      <c r="A63" s="12" t="s">
        <v>1529</v>
      </c>
      <c r="B63" s="30" t="s">
        <v>1530</v>
      </c>
      <c r="C63" s="30" t="s">
        <v>858</v>
      </c>
      <c r="D63" s="13">
        <v>12130</v>
      </c>
      <c r="E63" s="14">
        <v>176.83</v>
      </c>
      <c r="F63" s="15">
        <v>4.8999999999999998E-3</v>
      </c>
      <c r="G63" s="15"/>
    </row>
    <row r="64" spans="1:7" x14ac:dyDescent="0.3">
      <c r="A64" s="12" t="s">
        <v>1446</v>
      </c>
      <c r="B64" s="30" t="s">
        <v>1447</v>
      </c>
      <c r="C64" s="30" t="s">
        <v>890</v>
      </c>
      <c r="D64" s="13">
        <v>36065</v>
      </c>
      <c r="E64" s="14">
        <v>176.7</v>
      </c>
      <c r="F64" s="15">
        <v>4.8999999999999998E-3</v>
      </c>
      <c r="G64" s="15"/>
    </row>
    <row r="65" spans="1:7" x14ac:dyDescent="0.3">
      <c r="A65" s="12" t="s">
        <v>1201</v>
      </c>
      <c r="B65" s="30" t="s">
        <v>1202</v>
      </c>
      <c r="C65" s="30" t="s">
        <v>858</v>
      </c>
      <c r="D65" s="13">
        <v>11293</v>
      </c>
      <c r="E65" s="14">
        <v>175.1</v>
      </c>
      <c r="F65" s="15">
        <v>4.8999999999999998E-3</v>
      </c>
      <c r="G65" s="15"/>
    </row>
    <row r="66" spans="1:7" x14ac:dyDescent="0.3">
      <c r="A66" s="12" t="s">
        <v>962</v>
      </c>
      <c r="B66" s="30" t="s">
        <v>963</v>
      </c>
      <c r="C66" s="30" t="s">
        <v>964</v>
      </c>
      <c r="D66" s="13">
        <v>33123</v>
      </c>
      <c r="E66" s="14">
        <v>174.09</v>
      </c>
      <c r="F66" s="15">
        <v>4.7999999999999996E-3</v>
      </c>
      <c r="G66" s="15"/>
    </row>
    <row r="67" spans="1:7" x14ac:dyDescent="0.3">
      <c r="A67" s="12" t="s">
        <v>1184</v>
      </c>
      <c r="B67" s="30" t="s">
        <v>1185</v>
      </c>
      <c r="C67" s="30" t="s">
        <v>861</v>
      </c>
      <c r="D67" s="13">
        <v>16000</v>
      </c>
      <c r="E67" s="14">
        <v>172.18</v>
      </c>
      <c r="F67" s="15">
        <v>4.7999999999999996E-3</v>
      </c>
      <c r="G67" s="15"/>
    </row>
    <row r="68" spans="1:7" x14ac:dyDescent="0.3">
      <c r="A68" s="12" t="s">
        <v>1135</v>
      </c>
      <c r="B68" s="30" t="s">
        <v>1136</v>
      </c>
      <c r="C68" s="30" t="s">
        <v>904</v>
      </c>
      <c r="D68" s="13">
        <v>149473</v>
      </c>
      <c r="E68" s="14">
        <v>170.77</v>
      </c>
      <c r="F68" s="15">
        <v>4.7000000000000002E-3</v>
      </c>
      <c r="G68" s="15"/>
    </row>
    <row r="69" spans="1:7" x14ac:dyDescent="0.3">
      <c r="A69" s="12" t="s">
        <v>1452</v>
      </c>
      <c r="B69" s="30" t="s">
        <v>1453</v>
      </c>
      <c r="C69" s="30" t="s">
        <v>852</v>
      </c>
      <c r="D69" s="13">
        <v>5000</v>
      </c>
      <c r="E69" s="14">
        <v>164.17</v>
      </c>
      <c r="F69" s="15">
        <v>4.4999999999999997E-3</v>
      </c>
      <c r="G69" s="15"/>
    </row>
    <row r="70" spans="1:7" x14ac:dyDescent="0.3">
      <c r="A70" s="12" t="s">
        <v>1531</v>
      </c>
      <c r="B70" s="30" t="s">
        <v>1532</v>
      </c>
      <c r="C70" s="30" t="s">
        <v>964</v>
      </c>
      <c r="D70" s="13">
        <v>1156</v>
      </c>
      <c r="E70" s="14">
        <v>161.71</v>
      </c>
      <c r="F70" s="15">
        <v>4.4999999999999997E-3</v>
      </c>
      <c r="G70" s="15"/>
    </row>
    <row r="71" spans="1:7" x14ac:dyDescent="0.3">
      <c r="A71" s="12" t="s">
        <v>1199</v>
      </c>
      <c r="B71" s="30" t="s">
        <v>1200</v>
      </c>
      <c r="C71" s="30" t="s">
        <v>858</v>
      </c>
      <c r="D71" s="13">
        <v>862</v>
      </c>
      <c r="E71" s="14">
        <v>161.54</v>
      </c>
      <c r="F71" s="15">
        <v>4.4999999999999997E-3</v>
      </c>
      <c r="G71" s="15"/>
    </row>
    <row r="72" spans="1:7" x14ac:dyDescent="0.3">
      <c r="A72" s="12" t="s">
        <v>1533</v>
      </c>
      <c r="B72" s="30" t="s">
        <v>1534</v>
      </c>
      <c r="C72" s="30" t="s">
        <v>925</v>
      </c>
      <c r="D72" s="13">
        <v>5896</v>
      </c>
      <c r="E72" s="14">
        <v>153.74</v>
      </c>
      <c r="F72" s="15">
        <v>4.3E-3</v>
      </c>
      <c r="G72" s="15"/>
    </row>
    <row r="73" spans="1:7" x14ac:dyDescent="0.3">
      <c r="A73" s="12" t="s">
        <v>898</v>
      </c>
      <c r="B73" s="30" t="s">
        <v>899</v>
      </c>
      <c r="C73" s="30" t="s">
        <v>861</v>
      </c>
      <c r="D73" s="13">
        <v>4591</v>
      </c>
      <c r="E73" s="14">
        <v>151.80000000000001</v>
      </c>
      <c r="F73" s="15">
        <v>4.1999999999999997E-3</v>
      </c>
      <c r="G73" s="15"/>
    </row>
    <row r="74" spans="1:7" x14ac:dyDescent="0.3">
      <c r="A74" s="12" t="s">
        <v>1459</v>
      </c>
      <c r="B74" s="30" t="s">
        <v>1460</v>
      </c>
      <c r="C74" s="30" t="s">
        <v>852</v>
      </c>
      <c r="D74" s="13">
        <v>23400</v>
      </c>
      <c r="E74" s="14">
        <v>110.94</v>
      </c>
      <c r="F74" s="15">
        <v>3.0999999999999999E-3</v>
      </c>
      <c r="G74" s="15"/>
    </row>
    <row r="75" spans="1:7" x14ac:dyDescent="0.3">
      <c r="A75" s="12" t="s">
        <v>1119</v>
      </c>
      <c r="B75" s="30" t="s">
        <v>1456</v>
      </c>
      <c r="C75" s="30" t="s">
        <v>909</v>
      </c>
      <c r="D75" s="13">
        <v>11158</v>
      </c>
      <c r="E75" s="14">
        <v>38.64</v>
      </c>
      <c r="F75" s="15">
        <v>1.1000000000000001E-3</v>
      </c>
      <c r="G75" s="15"/>
    </row>
    <row r="76" spans="1:7" x14ac:dyDescent="0.3">
      <c r="A76" s="12" t="s">
        <v>1068</v>
      </c>
      <c r="B76" s="30" t="s">
        <v>1069</v>
      </c>
      <c r="C76" s="30" t="s">
        <v>855</v>
      </c>
      <c r="D76" s="13">
        <v>856</v>
      </c>
      <c r="E76" s="14">
        <v>8.44</v>
      </c>
      <c r="F76" s="15">
        <v>2.0000000000000001E-4</v>
      </c>
      <c r="G76" s="15"/>
    </row>
    <row r="77" spans="1:7" x14ac:dyDescent="0.3">
      <c r="A77" s="16" t="s">
        <v>104</v>
      </c>
      <c r="B77" s="31"/>
      <c r="C77" s="31"/>
      <c r="D77" s="17"/>
      <c r="E77" s="37">
        <v>34347.75</v>
      </c>
      <c r="F77" s="38">
        <v>0.95220000000000005</v>
      </c>
      <c r="G77" s="20"/>
    </row>
    <row r="78" spans="1:7" x14ac:dyDescent="0.3">
      <c r="A78" s="16" t="s">
        <v>1217</v>
      </c>
      <c r="B78" s="30"/>
      <c r="C78" s="30"/>
      <c r="D78" s="13"/>
      <c r="E78" s="14"/>
      <c r="F78" s="15"/>
      <c r="G78" s="15"/>
    </row>
    <row r="79" spans="1:7" x14ac:dyDescent="0.3">
      <c r="A79" s="16" t="s">
        <v>104</v>
      </c>
      <c r="B79" s="30"/>
      <c r="C79" s="30"/>
      <c r="D79" s="13"/>
      <c r="E79" s="39" t="s">
        <v>90</v>
      </c>
      <c r="F79" s="40" t="s">
        <v>90</v>
      </c>
      <c r="G79" s="15"/>
    </row>
    <row r="80" spans="1:7" x14ac:dyDescent="0.3">
      <c r="A80" s="21" t="s">
        <v>128</v>
      </c>
      <c r="B80" s="32"/>
      <c r="C80" s="32"/>
      <c r="D80" s="22"/>
      <c r="E80" s="27">
        <v>34347.75</v>
      </c>
      <c r="F80" s="28">
        <v>0.95220000000000005</v>
      </c>
      <c r="G80" s="20"/>
    </row>
    <row r="81" spans="1:7" x14ac:dyDescent="0.3">
      <c r="A81" s="12"/>
      <c r="B81" s="30"/>
      <c r="C81" s="30"/>
      <c r="D81" s="13"/>
      <c r="E81" s="14"/>
      <c r="F81" s="15"/>
      <c r="G81" s="15"/>
    </row>
    <row r="82" spans="1:7" x14ac:dyDescent="0.3">
      <c r="A82" s="16" t="s">
        <v>1218</v>
      </c>
      <c r="B82" s="30"/>
      <c r="C82" s="30"/>
      <c r="D82" s="13"/>
      <c r="E82" s="14"/>
      <c r="F82" s="15"/>
      <c r="G82" s="15"/>
    </row>
    <row r="83" spans="1:7" x14ac:dyDescent="0.3">
      <c r="A83" s="16" t="s">
        <v>1219</v>
      </c>
      <c r="B83" s="30"/>
      <c r="C83" s="30"/>
      <c r="D83" s="13"/>
      <c r="E83" s="14"/>
      <c r="F83" s="15"/>
      <c r="G83" s="15"/>
    </row>
    <row r="84" spans="1:7" x14ac:dyDescent="0.3">
      <c r="A84" s="12" t="s">
        <v>1292</v>
      </c>
      <c r="B84" s="30"/>
      <c r="C84" s="30" t="s">
        <v>855</v>
      </c>
      <c r="D84" s="13">
        <v>36400</v>
      </c>
      <c r="E84" s="14">
        <v>359.89</v>
      </c>
      <c r="F84" s="15">
        <v>9.9729999999999992E-3</v>
      </c>
      <c r="G84" s="15"/>
    </row>
    <row r="85" spans="1:7" x14ac:dyDescent="0.3">
      <c r="A85" s="12" t="s">
        <v>1469</v>
      </c>
      <c r="B85" s="30"/>
      <c r="C85" s="30" t="s">
        <v>1470</v>
      </c>
      <c r="D85" s="13">
        <v>600</v>
      </c>
      <c r="E85" s="14">
        <v>106.97</v>
      </c>
      <c r="F85" s="15">
        <v>2.9640000000000001E-3</v>
      </c>
      <c r="G85" s="15"/>
    </row>
    <row r="86" spans="1:7" x14ac:dyDescent="0.3">
      <c r="A86" s="16" t="s">
        <v>104</v>
      </c>
      <c r="B86" s="31"/>
      <c r="C86" s="31"/>
      <c r="D86" s="17"/>
      <c r="E86" s="37">
        <v>466.86</v>
      </c>
      <c r="F86" s="38">
        <v>1.2937000000000001E-2</v>
      </c>
      <c r="G86" s="20"/>
    </row>
    <row r="87" spans="1:7" x14ac:dyDescent="0.3">
      <c r="A87" s="12"/>
      <c r="B87" s="30"/>
      <c r="C87" s="30"/>
      <c r="D87" s="13"/>
      <c r="E87" s="14"/>
      <c r="F87" s="15"/>
      <c r="G87" s="15"/>
    </row>
    <row r="88" spans="1:7" x14ac:dyDescent="0.3">
      <c r="A88" s="12"/>
      <c r="B88" s="30"/>
      <c r="C88" s="30"/>
      <c r="D88" s="13"/>
      <c r="E88" s="14"/>
      <c r="F88" s="15"/>
      <c r="G88" s="15"/>
    </row>
    <row r="89" spans="1:7" x14ac:dyDescent="0.3">
      <c r="A89" s="12"/>
      <c r="B89" s="30"/>
      <c r="C89" s="30"/>
      <c r="D89" s="13"/>
      <c r="E89" s="14"/>
      <c r="F89" s="15"/>
      <c r="G89" s="15"/>
    </row>
    <row r="90" spans="1:7" x14ac:dyDescent="0.3">
      <c r="A90" s="21" t="s">
        <v>128</v>
      </c>
      <c r="B90" s="32"/>
      <c r="C90" s="32"/>
      <c r="D90" s="22"/>
      <c r="E90" s="18">
        <v>466.86</v>
      </c>
      <c r="F90" s="19">
        <v>1.2937000000000001E-2</v>
      </c>
      <c r="G90" s="20"/>
    </row>
    <row r="91" spans="1:7" x14ac:dyDescent="0.3">
      <c r="A91" s="12"/>
      <c r="B91" s="30"/>
      <c r="C91" s="30"/>
      <c r="D91" s="13"/>
      <c r="E91" s="14"/>
      <c r="F91" s="15"/>
      <c r="G91" s="15"/>
    </row>
    <row r="92" spans="1:7" x14ac:dyDescent="0.3">
      <c r="A92" s="16" t="s">
        <v>91</v>
      </c>
      <c r="B92" s="30"/>
      <c r="C92" s="30"/>
      <c r="D92" s="13"/>
      <c r="E92" s="14"/>
      <c r="F92" s="15"/>
      <c r="G92" s="15"/>
    </row>
    <row r="93" spans="1:7" x14ac:dyDescent="0.3">
      <c r="A93" s="12"/>
      <c r="B93" s="30"/>
      <c r="C93" s="30"/>
      <c r="D93" s="13"/>
      <c r="E93" s="14"/>
      <c r="F93" s="15"/>
      <c r="G93" s="15"/>
    </row>
    <row r="94" spans="1:7" x14ac:dyDescent="0.3">
      <c r="A94" s="16" t="s">
        <v>92</v>
      </c>
      <c r="B94" s="30"/>
      <c r="C94" s="30"/>
      <c r="D94" s="13"/>
      <c r="E94" s="14"/>
      <c r="F94" s="15"/>
      <c r="G94" s="15"/>
    </row>
    <row r="95" spans="1:7" x14ac:dyDescent="0.3">
      <c r="A95" s="12" t="s">
        <v>1409</v>
      </c>
      <c r="B95" s="30" t="s">
        <v>1410</v>
      </c>
      <c r="C95" s="30" t="s">
        <v>95</v>
      </c>
      <c r="D95" s="13">
        <v>300000</v>
      </c>
      <c r="E95" s="14">
        <v>297.83</v>
      </c>
      <c r="F95" s="15">
        <v>8.3000000000000001E-3</v>
      </c>
      <c r="G95" s="15">
        <v>5.4301000000000002E-2</v>
      </c>
    </row>
    <row r="96" spans="1:7" x14ac:dyDescent="0.3">
      <c r="A96" s="16" t="s">
        <v>104</v>
      </c>
      <c r="B96" s="31"/>
      <c r="C96" s="31"/>
      <c r="D96" s="17"/>
      <c r="E96" s="37">
        <v>297.83</v>
      </c>
      <c r="F96" s="38">
        <v>8.3000000000000001E-3</v>
      </c>
      <c r="G96" s="20"/>
    </row>
    <row r="97" spans="1:7" x14ac:dyDescent="0.3">
      <c r="A97" s="12"/>
      <c r="B97" s="30"/>
      <c r="C97" s="30"/>
      <c r="D97" s="13"/>
      <c r="E97" s="14"/>
      <c r="F97" s="15"/>
      <c r="G97" s="15"/>
    </row>
    <row r="98" spans="1:7" x14ac:dyDescent="0.3">
      <c r="A98" s="21" t="s">
        <v>128</v>
      </c>
      <c r="B98" s="32"/>
      <c r="C98" s="32"/>
      <c r="D98" s="22"/>
      <c r="E98" s="18">
        <v>297.83</v>
      </c>
      <c r="F98" s="19">
        <v>8.3000000000000001E-3</v>
      </c>
      <c r="G98" s="20"/>
    </row>
    <row r="99" spans="1:7" x14ac:dyDescent="0.3">
      <c r="A99" s="12"/>
      <c r="B99" s="30"/>
      <c r="C99" s="30"/>
      <c r="D99" s="13"/>
      <c r="E99" s="14"/>
      <c r="F99" s="15"/>
      <c r="G99" s="15"/>
    </row>
    <row r="100" spans="1:7" x14ac:dyDescent="0.3">
      <c r="A100" s="12"/>
      <c r="B100" s="30"/>
      <c r="C100" s="30"/>
      <c r="D100" s="13"/>
      <c r="E100" s="14"/>
      <c r="F100" s="15"/>
      <c r="G100" s="15"/>
    </row>
    <row r="101" spans="1:7" x14ac:dyDescent="0.3">
      <c r="A101" s="16" t="s">
        <v>129</v>
      </c>
      <c r="B101" s="30"/>
      <c r="C101" s="30"/>
      <c r="D101" s="13"/>
      <c r="E101" s="14"/>
      <c r="F101" s="15"/>
      <c r="G101" s="15"/>
    </row>
    <row r="102" spans="1:7" x14ac:dyDescent="0.3">
      <c r="A102" s="12" t="s">
        <v>130</v>
      </c>
      <c r="B102" s="30"/>
      <c r="C102" s="30"/>
      <c r="D102" s="13"/>
      <c r="E102" s="14">
        <v>396.88</v>
      </c>
      <c r="F102" s="15">
        <v>1.0999999999999999E-2</v>
      </c>
      <c r="G102" s="15">
        <v>5.4016000000000002E-2</v>
      </c>
    </row>
    <row r="103" spans="1:7" x14ac:dyDescent="0.3">
      <c r="A103" s="16" t="s">
        <v>104</v>
      </c>
      <c r="B103" s="31"/>
      <c r="C103" s="31"/>
      <c r="D103" s="17"/>
      <c r="E103" s="37">
        <v>396.88</v>
      </c>
      <c r="F103" s="38">
        <v>1.0999999999999999E-2</v>
      </c>
      <c r="G103" s="20"/>
    </row>
    <row r="104" spans="1:7" x14ac:dyDescent="0.3">
      <c r="A104" s="12"/>
      <c r="B104" s="30"/>
      <c r="C104" s="30"/>
      <c r="D104" s="13"/>
      <c r="E104" s="14"/>
      <c r="F104" s="15"/>
      <c r="G104" s="15"/>
    </row>
    <row r="105" spans="1:7" x14ac:dyDescent="0.3">
      <c r="A105" s="21" t="s">
        <v>128</v>
      </c>
      <c r="B105" s="32"/>
      <c r="C105" s="32"/>
      <c r="D105" s="22"/>
      <c r="E105" s="18">
        <v>396.88</v>
      </c>
      <c r="F105" s="19">
        <v>1.0999999999999999E-2</v>
      </c>
      <c r="G105" s="20"/>
    </row>
    <row r="106" spans="1:7" x14ac:dyDescent="0.3">
      <c r="A106" s="12" t="s">
        <v>131</v>
      </c>
      <c r="B106" s="30"/>
      <c r="C106" s="30"/>
      <c r="D106" s="13"/>
      <c r="E106" s="14">
        <v>0.1174685</v>
      </c>
      <c r="F106" s="15">
        <v>3.0000000000000001E-6</v>
      </c>
      <c r="G106" s="15"/>
    </row>
    <row r="107" spans="1:7" x14ac:dyDescent="0.3">
      <c r="A107" s="12" t="s">
        <v>132</v>
      </c>
      <c r="B107" s="30"/>
      <c r="C107" s="30"/>
      <c r="D107" s="13"/>
      <c r="E107" s="14">
        <v>1042.0825315</v>
      </c>
      <c r="F107" s="15">
        <v>2.8497000000000001E-2</v>
      </c>
      <c r="G107" s="15">
        <v>5.4016000000000002E-2</v>
      </c>
    </row>
    <row r="108" spans="1:7" x14ac:dyDescent="0.3">
      <c r="A108" s="25" t="s">
        <v>133</v>
      </c>
      <c r="B108" s="33"/>
      <c r="C108" s="33"/>
      <c r="D108" s="26"/>
      <c r="E108" s="27">
        <v>36084.660000000003</v>
      </c>
      <c r="F108" s="28">
        <v>1</v>
      </c>
      <c r="G108" s="28"/>
    </row>
    <row r="110" spans="1:7" x14ac:dyDescent="0.3">
      <c r="A110" s="1" t="s">
        <v>1417</v>
      </c>
    </row>
    <row r="113" spans="1:7" x14ac:dyDescent="0.3">
      <c r="A113" s="1" t="s">
        <v>1959</v>
      </c>
    </row>
    <row r="114" spans="1:7" x14ac:dyDescent="0.3">
      <c r="A114" s="47" t="s">
        <v>1960</v>
      </c>
      <c r="B114" s="34" t="s">
        <v>90</v>
      </c>
    </row>
    <row r="115" spans="1:7" x14ac:dyDescent="0.3">
      <c r="A115" t="s">
        <v>1961</v>
      </c>
    </row>
    <row r="116" spans="1:7" x14ac:dyDescent="0.3">
      <c r="A116" t="s">
        <v>1962</v>
      </c>
      <c r="B116" t="s">
        <v>1963</v>
      </c>
      <c r="C116" t="s">
        <v>1963</v>
      </c>
    </row>
    <row r="117" spans="1:7" x14ac:dyDescent="0.3">
      <c r="B117" s="48">
        <v>44771</v>
      </c>
      <c r="C117" s="48">
        <v>44803</v>
      </c>
    </row>
    <row r="118" spans="1:7" x14ac:dyDescent="0.3">
      <c r="A118" t="s">
        <v>1967</v>
      </c>
      <c r="B118">
        <v>58.27</v>
      </c>
      <c r="C118">
        <v>60.47</v>
      </c>
      <c r="E118" s="2"/>
      <c r="G118"/>
    </row>
    <row r="119" spans="1:7" x14ac:dyDescent="0.3">
      <c r="A119" t="s">
        <v>1968</v>
      </c>
      <c r="B119">
        <v>28.41</v>
      </c>
      <c r="C119">
        <v>29.48</v>
      </c>
      <c r="E119" s="2"/>
      <c r="G119"/>
    </row>
    <row r="120" spans="1:7" x14ac:dyDescent="0.3">
      <c r="A120" t="s">
        <v>2027</v>
      </c>
      <c r="B120">
        <v>53.43</v>
      </c>
      <c r="C120">
        <v>55.37</v>
      </c>
      <c r="E120" s="2"/>
      <c r="G120"/>
    </row>
    <row r="121" spans="1:7" x14ac:dyDescent="0.3">
      <c r="A121" t="s">
        <v>2028</v>
      </c>
      <c r="B121">
        <v>54.07</v>
      </c>
      <c r="C121">
        <v>56.03</v>
      </c>
      <c r="E121" s="2"/>
      <c r="G121"/>
    </row>
    <row r="122" spans="1:7" x14ac:dyDescent="0.3">
      <c r="A122" t="s">
        <v>2029</v>
      </c>
      <c r="B122">
        <v>52.73</v>
      </c>
      <c r="C122">
        <v>54.65</v>
      </c>
      <c r="E122" s="2"/>
      <c r="G122"/>
    </row>
    <row r="123" spans="1:7" x14ac:dyDescent="0.3">
      <c r="A123" t="s">
        <v>2030</v>
      </c>
      <c r="B123">
        <v>43.1</v>
      </c>
      <c r="C123">
        <v>44.67</v>
      </c>
      <c r="E123" s="2"/>
      <c r="G123"/>
    </row>
    <row r="124" spans="1:7" x14ac:dyDescent="0.3">
      <c r="A124" t="s">
        <v>1992</v>
      </c>
      <c r="B124">
        <v>53.14</v>
      </c>
      <c r="C124">
        <v>55.06</v>
      </c>
      <c r="E124" s="2"/>
      <c r="G124"/>
    </row>
    <row r="125" spans="1:7" x14ac:dyDescent="0.3">
      <c r="A125" t="s">
        <v>1993</v>
      </c>
      <c r="B125">
        <v>22.29</v>
      </c>
      <c r="C125">
        <v>23.09</v>
      </c>
      <c r="E125" s="2"/>
      <c r="G125"/>
    </row>
    <row r="126" spans="1:7" x14ac:dyDescent="0.3">
      <c r="E126" s="2"/>
      <c r="G126"/>
    </row>
    <row r="127" spans="1:7" x14ac:dyDescent="0.3">
      <c r="A127" t="s">
        <v>1978</v>
      </c>
      <c r="B127" s="34" t="s">
        <v>90</v>
      </c>
    </row>
    <row r="128" spans="1:7" x14ac:dyDescent="0.3">
      <c r="A128" t="s">
        <v>1979</v>
      </c>
      <c r="B128" s="34" t="s">
        <v>90</v>
      </c>
    </row>
    <row r="129" spans="1:4" ht="28.8" x14ac:dyDescent="0.3">
      <c r="A129" s="47" t="s">
        <v>1980</v>
      </c>
      <c r="B129" s="34" t="s">
        <v>90</v>
      </c>
    </row>
    <row r="130" spans="1:4" x14ac:dyDescent="0.3">
      <c r="A130" s="47" t="s">
        <v>1981</v>
      </c>
      <c r="B130" s="34" t="s">
        <v>90</v>
      </c>
    </row>
    <row r="131" spans="1:4" x14ac:dyDescent="0.3">
      <c r="A131" t="s">
        <v>2022</v>
      </c>
      <c r="B131" s="49">
        <v>1.9293210000000001</v>
      </c>
    </row>
    <row r="132" spans="1:4" ht="28.8" x14ac:dyDescent="0.3">
      <c r="A132" s="47" t="s">
        <v>1983</v>
      </c>
      <c r="B132" s="34">
        <v>466.85180000000003</v>
      </c>
    </row>
    <row r="133" spans="1:4" ht="28.8" x14ac:dyDescent="0.3">
      <c r="A133" s="47" t="s">
        <v>1984</v>
      </c>
      <c r="B133" s="34" t="s">
        <v>90</v>
      </c>
    </row>
    <row r="134" spans="1:4" x14ac:dyDescent="0.3">
      <c r="A134" t="s">
        <v>2116</v>
      </c>
      <c r="B134" s="34" t="s">
        <v>90</v>
      </c>
    </row>
    <row r="135" spans="1:4" x14ac:dyDescent="0.3">
      <c r="A135" t="s">
        <v>2117</v>
      </c>
      <c r="B135" s="34" t="s">
        <v>90</v>
      </c>
    </row>
    <row r="138" spans="1:4" ht="28.8" x14ac:dyDescent="0.3">
      <c r="A138" s="67" t="s">
        <v>2167</v>
      </c>
      <c r="B138" s="57" t="s">
        <v>2168</v>
      </c>
      <c r="C138" s="57" t="s">
        <v>2125</v>
      </c>
      <c r="D138" s="77" t="s">
        <v>2126</v>
      </c>
    </row>
    <row r="139" spans="1:4" ht="77.400000000000006" customHeight="1" x14ac:dyDescent="0.3">
      <c r="A139" s="72" t="str">
        <f>HYPERLINK("[EDEL_Portfolio Monthly Notes 31-Aug-2022.xlsx]EEDGEF!A1","Edelweiss Large Cap Fund")</f>
        <v>Edelweiss Large Cap Fund</v>
      </c>
      <c r="B139" s="58"/>
      <c r="C139" s="58" t="s">
        <v>2144</v>
      </c>
      <c r="D139"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CB69C-FAFB-4784-9F4E-382BBAF30708}">
  <dimension ref="A1:H100"/>
  <sheetViews>
    <sheetView showGridLines="0" workbookViewId="0">
      <pane ySplit="4" topLeftCell="A88" activePane="bottomLeft" state="frozen"/>
      <selection sqref="A1:B1"/>
      <selection pane="bottomLeft" activeCell="A99" sqref="A99:D9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47</v>
      </c>
      <c r="B1" s="65"/>
      <c r="C1" s="65"/>
      <c r="D1" s="65"/>
      <c r="E1" s="65"/>
      <c r="F1" s="65"/>
      <c r="G1" s="65"/>
      <c r="H1" s="51" t="str">
        <f>HYPERLINK("[EDEL_Portfolio Monthly 31-Aug-2022.xlsx]Index!A1","Index")</f>
        <v>Index</v>
      </c>
    </row>
    <row r="2" spans="1:8" ht="18" x14ac:dyDescent="0.3">
      <c r="A2" s="65" t="s">
        <v>48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1047157</v>
      </c>
      <c r="E8" s="14">
        <v>9291.42</v>
      </c>
      <c r="F8" s="15">
        <v>9.0200000000000002E-2</v>
      </c>
      <c r="G8" s="15"/>
    </row>
    <row r="9" spans="1:8" x14ac:dyDescent="0.3">
      <c r="A9" s="12" t="s">
        <v>1139</v>
      </c>
      <c r="B9" s="30" t="s">
        <v>1140</v>
      </c>
      <c r="C9" s="30" t="s">
        <v>861</v>
      </c>
      <c r="D9" s="13">
        <v>404665</v>
      </c>
      <c r="E9" s="14">
        <v>6041.45</v>
      </c>
      <c r="F9" s="15">
        <v>5.8599999999999999E-2</v>
      </c>
      <c r="G9" s="15"/>
    </row>
    <row r="10" spans="1:8" x14ac:dyDescent="0.3">
      <c r="A10" s="12" t="s">
        <v>841</v>
      </c>
      <c r="B10" s="30" t="s">
        <v>842</v>
      </c>
      <c r="C10" s="30" t="s">
        <v>843</v>
      </c>
      <c r="D10" s="13">
        <v>198585</v>
      </c>
      <c r="E10" s="14">
        <v>5238.57</v>
      </c>
      <c r="F10" s="15">
        <v>5.0799999999999998E-2</v>
      </c>
      <c r="G10" s="15"/>
    </row>
    <row r="11" spans="1:8" x14ac:dyDescent="0.3">
      <c r="A11" s="12" t="s">
        <v>844</v>
      </c>
      <c r="B11" s="30" t="s">
        <v>845</v>
      </c>
      <c r="C11" s="30" t="s">
        <v>846</v>
      </c>
      <c r="D11" s="13">
        <v>346197</v>
      </c>
      <c r="E11" s="14">
        <v>5144.83</v>
      </c>
      <c r="F11" s="15">
        <v>4.99E-2</v>
      </c>
      <c r="G11" s="15"/>
    </row>
    <row r="12" spans="1:8" x14ac:dyDescent="0.3">
      <c r="A12" s="12" t="s">
        <v>1084</v>
      </c>
      <c r="B12" s="30" t="s">
        <v>1085</v>
      </c>
      <c r="C12" s="30" t="s">
        <v>846</v>
      </c>
      <c r="D12" s="13">
        <v>860692</v>
      </c>
      <c r="E12" s="14">
        <v>4572.43</v>
      </c>
      <c r="F12" s="15">
        <v>4.4400000000000002E-2</v>
      </c>
      <c r="G12" s="15"/>
    </row>
    <row r="13" spans="1:8" x14ac:dyDescent="0.3">
      <c r="A13" s="12" t="s">
        <v>944</v>
      </c>
      <c r="B13" s="30" t="s">
        <v>945</v>
      </c>
      <c r="C13" s="30" t="s">
        <v>846</v>
      </c>
      <c r="D13" s="13">
        <v>560316</v>
      </c>
      <c r="E13" s="14">
        <v>4210.7700000000004</v>
      </c>
      <c r="F13" s="15">
        <v>4.0899999999999999E-2</v>
      </c>
      <c r="G13" s="15"/>
    </row>
    <row r="14" spans="1:8" x14ac:dyDescent="0.3">
      <c r="A14" s="12" t="s">
        <v>850</v>
      </c>
      <c r="B14" s="30" t="s">
        <v>851</v>
      </c>
      <c r="C14" s="30" t="s">
        <v>852</v>
      </c>
      <c r="D14" s="13">
        <v>135909</v>
      </c>
      <c r="E14" s="14">
        <v>3324.88</v>
      </c>
      <c r="F14" s="15">
        <v>3.2300000000000002E-2</v>
      </c>
      <c r="G14" s="15"/>
    </row>
    <row r="15" spans="1:8" x14ac:dyDescent="0.3">
      <c r="A15" s="12" t="s">
        <v>935</v>
      </c>
      <c r="B15" s="30" t="s">
        <v>936</v>
      </c>
      <c r="C15" s="30" t="s">
        <v>852</v>
      </c>
      <c r="D15" s="13">
        <v>42545</v>
      </c>
      <c r="E15" s="14">
        <v>3108.44</v>
      </c>
      <c r="F15" s="15">
        <v>3.0200000000000001E-2</v>
      </c>
      <c r="G15" s="15"/>
    </row>
    <row r="16" spans="1:8" x14ac:dyDescent="0.3">
      <c r="A16" s="12" t="s">
        <v>853</v>
      </c>
      <c r="B16" s="30" t="s">
        <v>854</v>
      </c>
      <c r="C16" s="30" t="s">
        <v>855</v>
      </c>
      <c r="D16" s="13">
        <v>33716</v>
      </c>
      <c r="E16" s="14">
        <v>3062.17</v>
      </c>
      <c r="F16" s="15">
        <v>2.9700000000000001E-2</v>
      </c>
      <c r="G16" s="15"/>
    </row>
    <row r="17" spans="1:7" x14ac:dyDescent="0.3">
      <c r="A17" s="12" t="s">
        <v>1186</v>
      </c>
      <c r="B17" s="30" t="s">
        <v>1187</v>
      </c>
      <c r="C17" s="30" t="s">
        <v>1188</v>
      </c>
      <c r="D17" s="13">
        <v>146693</v>
      </c>
      <c r="E17" s="14">
        <v>2820.17</v>
      </c>
      <c r="F17" s="15">
        <v>2.7400000000000001E-2</v>
      </c>
      <c r="G17" s="15"/>
    </row>
    <row r="18" spans="1:7" x14ac:dyDescent="0.3">
      <c r="A18" s="12" t="s">
        <v>1046</v>
      </c>
      <c r="B18" s="30" t="s">
        <v>1047</v>
      </c>
      <c r="C18" s="30" t="s">
        <v>1045</v>
      </c>
      <c r="D18" s="13">
        <v>861921</v>
      </c>
      <c r="E18" s="14">
        <v>2762.46</v>
      </c>
      <c r="F18" s="15">
        <v>2.6800000000000001E-2</v>
      </c>
      <c r="G18" s="15"/>
    </row>
    <row r="19" spans="1:7" x14ac:dyDescent="0.3">
      <c r="A19" s="12" t="s">
        <v>1174</v>
      </c>
      <c r="B19" s="30" t="s">
        <v>1175</v>
      </c>
      <c r="C19" s="30" t="s">
        <v>1099</v>
      </c>
      <c r="D19" s="13">
        <v>82194</v>
      </c>
      <c r="E19" s="14">
        <v>2681.78</v>
      </c>
      <c r="F19" s="15">
        <v>2.5999999999999999E-2</v>
      </c>
      <c r="G19" s="15"/>
    </row>
    <row r="20" spans="1:7" x14ac:dyDescent="0.3">
      <c r="A20" s="12" t="s">
        <v>1119</v>
      </c>
      <c r="B20" s="30" t="s">
        <v>1120</v>
      </c>
      <c r="C20" s="30" t="s">
        <v>909</v>
      </c>
      <c r="D20" s="13">
        <v>367371</v>
      </c>
      <c r="E20" s="14">
        <v>2669.32</v>
      </c>
      <c r="F20" s="15">
        <v>2.5899999999999999E-2</v>
      </c>
      <c r="G20" s="15"/>
    </row>
    <row r="21" spans="1:7" x14ac:dyDescent="0.3">
      <c r="A21" s="12" t="s">
        <v>940</v>
      </c>
      <c r="B21" s="30" t="s">
        <v>941</v>
      </c>
      <c r="C21" s="30" t="s">
        <v>855</v>
      </c>
      <c r="D21" s="13">
        <v>547799</v>
      </c>
      <c r="E21" s="14">
        <v>2580.6799999999998</v>
      </c>
      <c r="F21" s="15">
        <v>2.5000000000000001E-2</v>
      </c>
      <c r="G21" s="15"/>
    </row>
    <row r="22" spans="1:7" x14ac:dyDescent="0.3">
      <c r="A22" s="12" t="s">
        <v>923</v>
      </c>
      <c r="B22" s="30" t="s">
        <v>924</v>
      </c>
      <c r="C22" s="30" t="s">
        <v>925</v>
      </c>
      <c r="D22" s="13">
        <v>210882</v>
      </c>
      <c r="E22" s="14">
        <v>2514.98</v>
      </c>
      <c r="F22" s="15">
        <v>2.4400000000000002E-2</v>
      </c>
      <c r="G22" s="15"/>
    </row>
    <row r="23" spans="1:7" x14ac:dyDescent="0.3">
      <c r="A23" s="12" t="s">
        <v>1535</v>
      </c>
      <c r="B23" s="30" t="s">
        <v>1536</v>
      </c>
      <c r="C23" s="30" t="s">
        <v>1005</v>
      </c>
      <c r="D23" s="13">
        <v>151837</v>
      </c>
      <c r="E23" s="14">
        <v>2135.59</v>
      </c>
      <c r="F23" s="15">
        <v>2.07E-2</v>
      </c>
      <c r="G23" s="15"/>
    </row>
    <row r="24" spans="1:7" x14ac:dyDescent="0.3">
      <c r="A24" s="12" t="s">
        <v>1156</v>
      </c>
      <c r="B24" s="30" t="s">
        <v>1157</v>
      </c>
      <c r="C24" s="30" t="s">
        <v>978</v>
      </c>
      <c r="D24" s="13">
        <v>48231</v>
      </c>
      <c r="E24" s="14">
        <v>2061.61</v>
      </c>
      <c r="F24" s="15">
        <v>0.02</v>
      </c>
      <c r="G24" s="15"/>
    </row>
    <row r="25" spans="1:7" x14ac:dyDescent="0.3">
      <c r="A25" s="12" t="s">
        <v>1043</v>
      </c>
      <c r="B25" s="30" t="s">
        <v>1044</v>
      </c>
      <c r="C25" s="30" t="s">
        <v>1045</v>
      </c>
      <c r="D25" s="13">
        <v>72992</v>
      </c>
      <c r="E25" s="14">
        <v>1941.48</v>
      </c>
      <c r="F25" s="15">
        <v>1.8800000000000001E-2</v>
      </c>
      <c r="G25" s="15"/>
    </row>
    <row r="26" spans="1:7" x14ac:dyDescent="0.3">
      <c r="A26" s="12" t="s">
        <v>1164</v>
      </c>
      <c r="B26" s="30" t="s">
        <v>1165</v>
      </c>
      <c r="C26" s="30" t="s">
        <v>852</v>
      </c>
      <c r="D26" s="13">
        <v>298146</v>
      </c>
      <c r="E26" s="14">
        <v>1889.8</v>
      </c>
      <c r="F26" s="15">
        <v>1.83E-2</v>
      </c>
      <c r="G26" s="15"/>
    </row>
    <row r="27" spans="1:7" x14ac:dyDescent="0.3">
      <c r="A27" s="12" t="s">
        <v>1438</v>
      </c>
      <c r="B27" s="30" t="s">
        <v>1439</v>
      </c>
      <c r="C27" s="30" t="s">
        <v>1005</v>
      </c>
      <c r="D27" s="13">
        <v>364299</v>
      </c>
      <c r="E27" s="14">
        <v>1866.12</v>
      </c>
      <c r="F27" s="15">
        <v>1.8100000000000002E-2</v>
      </c>
      <c r="G27" s="15"/>
    </row>
    <row r="28" spans="1:7" x14ac:dyDescent="0.3">
      <c r="A28" s="12" t="s">
        <v>933</v>
      </c>
      <c r="B28" s="30" t="s">
        <v>934</v>
      </c>
      <c r="C28" s="30" t="s">
        <v>852</v>
      </c>
      <c r="D28" s="13">
        <v>224253</v>
      </c>
      <c r="E28" s="14">
        <v>1772.38</v>
      </c>
      <c r="F28" s="15">
        <v>1.72E-2</v>
      </c>
      <c r="G28" s="15"/>
    </row>
    <row r="29" spans="1:7" x14ac:dyDescent="0.3">
      <c r="A29" s="12" t="s">
        <v>856</v>
      </c>
      <c r="B29" s="30" t="s">
        <v>857</v>
      </c>
      <c r="C29" s="30" t="s">
        <v>858</v>
      </c>
      <c r="D29" s="13">
        <v>197463</v>
      </c>
      <c r="E29" s="14">
        <v>1763.44</v>
      </c>
      <c r="F29" s="15">
        <v>1.7100000000000001E-2</v>
      </c>
      <c r="G29" s="15"/>
    </row>
    <row r="30" spans="1:7" x14ac:dyDescent="0.3">
      <c r="A30" s="12" t="s">
        <v>1109</v>
      </c>
      <c r="B30" s="30" t="s">
        <v>1110</v>
      </c>
      <c r="C30" s="30" t="s">
        <v>904</v>
      </c>
      <c r="D30" s="13">
        <v>131080</v>
      </c>
      <c r="E30" s="14">
        <v>1742.18</v>
      </c>
      <c r="F30" s="15">
        <v>1.6899999999999998E-2</v>
      </c>
      <c r="G30" s="15"/>
    </row>
    <row r="31" spans="1:7" x14ac:dyDescent="0.3">
      <c r="A31" s="12" t="s">
        <v>1209</v>
      </c>
      <c r="B31" s="30" t="s">
        <v>1210</v>
      </c>
      <c r="C31" s="30" t="s">
        <v>922</v>
      </c>
      <c r="D31" s="13">
        <v>555612</v>
      </c>
      <c r="E31" s="14">
        <v>1702.95</v>
      </c>
      <c r="F31" s="15">
        <v>1.6500000000000001E-2</v>
      </c>
      <c r="G31" s="15"/>
    </row>
    <row r="32" spans="1:7" x14ac:dyDescent="0.3">
      <c r="A32" s="12" t="s">
        <v>1432</v>
      </c>
      <c r="B32" s="30" t="s">
        <v>1433</v>
      </c>
      <c r="C32" s="30" t="s">
        <v>1026</v>
      </c>
      <c r="D32" s="13">
        <v>278776</v>
      </c>
      <c r="E32" s="14">
        <v>1611.46</v>
      </c>
      <c r="F32" s="15">
        <v>1.5599999999999999E-2</v>
      </c>
      <c r="G32" s="15"/>
    </row>
    <row r="33" spans="1:7" x14ac:dyDescent="0.3">
      <c r="A33" s="12" t="s">
        <v>1051</v>
      </c>
      <c r="B33" s="30" t="s">
        <v>1052</v>
      </c>
      <c r="C33" s="30" t="s">
        <v>1053</v>
      </c>
      <c r="D33" s="13">
        <v>111914</v>
      </c>
      <c r="E33" s="14">
        <v>1574.91</v>
      </c>
      <c r="F33" s="15">
        <v>1.5299999999999999E-2</v>
      </c>
      <c r="G33" s="15"/>
    </row>
    <row r="34" spans="1:7" x14ac:dyDescent="0.3">
      <c r="A34" s="12" t="s">
        <v>900</v>
      </c>
      <c r="B34" s="30" t="s">
        <v>901</v>
      </c>
      <c r="C34" s="30" t="s">
        <v>861</v>
      </c>
      <c r="D34" s="13">
        <v>46307</v>
      </c>
      <c r="E34" s="14">
        <v>1486.99</v>
      </c>
      <c r="F34" s="15">
        <v>1.44E-2</v>
      </c>
      <c r="G34" s="15"/>
    </row>
    <row r="35" spans="1:7" x14ac:dyDescent="0.3">
      <c r="A35" s="12" t="s">
        <v>1537</v>
      </c>
      <c r="B35" s="30" t="s">
        <v>1538</v>
      </c>
      <c r="C35" s="30" t="s">
        <v>858</v>
      </c>
      <c r="D35" s="13">
        <v>126416</v>
      </c>
      <c r="E35" s="14">
        <v>1312.77</v>
      </c>
      <c r="F35" s="15">
        <v>1.2699999999999999E-2</v>
      </c>
      <c r="G35" s="15"/>
    </row>
    <row r="36" spans="1:7" x14ac:dyDescent="0.3">
      <c r="A36" s="12" t="s">
        <v>1539</v>
      </c>
      <c r="B36" s="30" t="s">
        <v>1540</v>
      </c>
      <c r="C36" s="30" t="s">
        <v>1026</v>
      </c>
      <c r="D36" s="13">
        <v>1538680</v>
      </c>
      <c r="E36" s="14">
        <v>1254.02</v>
      </c>
      <c r="F36" s="15">
        <v>1.2200000000000001E-2</v>
      </c>
      <c r="G36" s="15"/>
    </row>
    <row r="37" spans="1:7" x14ac:dyDescent="0.3">
      <c r="A37" s="12" t="s">
        <v>1010</v>
      </c>
      <c r="B37" s="30" t="s">
        <v>1011</v>
      </c>
      <c r="C37" s="30" t="s">
        <v>939</v>
      </c>
      <c r="D37" s="13">
        <v>303142</v>
      </c>
      <c r="E37" s="14">
        <v>1235</v>
      </c>
      <c r="F37" s="15">
        <v>1.2E-2</v>
      </c>
      <c r="G37" s="15"/>
    </row>
    <row r="38" spans="1:7" x14ac:dyDescent="0.3">
      <c r="A38" s="12" t="s">
        <v>1056</v>
      </c>
      <c r="B38" s="30" t="s">
        <v>1057</v>
      </c>
      <c r="C38" s="30" t="s">
        <v>855</v>
      </c>
      <c r="D38" s="13">
        <v>40801</v>
      </c>
      <c r="E38" s="14">
        <v>1157.81</v>
      </c>
      <c r="F38" s="15">
        <v>1.12E-2</v>
      </c>
      <c r="G38" s="15"/>
    </row>
    <row r="39" spans="1:7" x14ac:dyDescent="0.3">
      <c r="A39" s="12" t="s">
        <v>1115</v>
      </c>
      <c r="B39" s="30" t="s">
        <v>1116</v>
      </c>
      <c r="C39" s="30" t="s">
        <v>864</v>
      </c>
      <c r="D39" s="13">
        <v>16160</v>
      </c>
      <c r="E39" s="14">
        <v>1079.1400000000001</v>
      </c>
      <c r="F39" s="15">
        <v>1.0500000000000001E-2</v>
      </c>
      <c r="G39" s="15"/>
    </row>
    <row r="40" spans="1:7" x14ac:dyDescent="0.3">
      <c r="A40" s="12" t="s">
        <v>976</v>
      </c>
      <c r="B40" s="30" t="s">
        <v>977</v>
      </c>
      <c r="C40" s="30" t="s">
        <v>978</v>
      </c>
      <c r="D40" s="13">
        <v>41621</v>
      </c>
      <c r="E40" s="14">
        <v>1058.5899999999999</v>
      </c>
      <c r="F40" s="15">
        <v>1.03E-2</v>
      </c>
      <c r="G40" s="15"/>
    </row>
    <row r="41" spans="1:7" x14ac:dyDescent="0.3">
      <c r="A41" s="12" t="s">
        <v>1541</v>
      </c>
      <c r="B41" s="30" t="s">
        <v>1542</v>
      </c>
      <c r="C41" s="30" t="s">
        <v>939</v>
      </c>
      <c r="D41" s="13">
        <v>156650</v>
      </c>
      <c r="E41" s="14">
        <v>1051.2</v>
      </c>
      <c r="F41" s="15">
        <v>1.0200000000000001E-2</v>
      </c>
      <c r="G41" s="15"/>
    </row>
    <row r="42" spans="1:7" x14ac:dyDescent="0.3">
      <c r="A42" s="12" t="s">
        <v>1543</v>
      </c>
      <c r="B42" s="30" t="s">
        <v>1544</v>
      </c>
      <c r="C42" s="30" t="s">
        <v>1050</v>
      </c>
      <c r="D42" s="13">
        <v>265855</v>
      </c>
      <c r="E42" s="14">
        <v>1032.18</v>
      </c>
      <c r="F42" s="15">
        <v>0.01</v>
      </c>
      <c r="G42" s="15"/>
    </row>
    <row r="43" spans="1:7" x14ac:dyDescent="0.3">
      <c r="A43" s="12" t="s">
        <v>1463</v>
      </c>
      <c r="B43" s="30" t="s">
        <v>1464</v>
      </c>
      <c r="C43" s="30" t="s">
        <v>852</v>
      </c>
      <c r="D43" s="13">
        <v>102236</v>
      </c>
      <c r="E43" s="14">
        <v>1019.96</v>
      </c>
      <c r="F43" s="15">
        <v>9.9000000000000008E-3</v>
      </c>
      <c r="G43" s="15"/>
    </row>
    <row r="44" spans="1:7" x14ac:dyDescent="0.3">
      <c r="A44" s="12" t="s">
        <v>1176</v>
      </c>
      <c r="B44" s="30" t="s">
        <v>1177</v>
      </c>
      <c r="C44" s="30" t="s">
        <v>858</v>
      </c>
      <c r="D44" s="13">
        <v>23964</v>
      </c>
      <c r="E44" s="14">
        <v>1017.28</v>
      </c>
      <c r="F44" s="15">
        <v>9.9000000000000008E-3</v>
      </c>
      <c r="G44" s="15"/>
    </row>
    <row r="45" spans="1:7" x14ac:dyDescent="0.3">
      <c r="A45" s="12" t="s">
        <v>1545</v>
      </c>
      <c r="B45" s="30" t="s">
        <v>1546</v>
      </c>
      <c r="C45" s="30" t="s">
        <v>1547</v>
      </c>
      <c r="D45" s="13">
        <v>202597</v>
      </c>
      <c r="E45" s="14">
        <v>853.03</v>
      </c>
      <c r="F45" s="15">
        <v>8.3000000000000001E-3</v>
      </c>
      <c r="G45" s="15"/>
    </row>
    <row r="46" spans="1:7" x14ac:dyDescent="0.3">
      <c r="A46" s="12" t="s">
        <v>974</v>
      </c>
      <c r="B46" s="30" t="s">
        <v>975</v>
      </c>
      <c r="C46" s="30" t="s">
        <v>895</v>
      </c>
      <c r="D46" s="13">
        <v>184078</v>
      </c>
      <c r="E46" s="14">
        <v>808.1</v>
      </c>
      <c r="F46" s="15">
        <v>7.7999999999999996E-3</v>
      </c>
      <c r="G46" s="15"/>
    </row>
    <row r="47" spans="1:7" x14ac:dyDescent="0.3">
      <c r="A47" s="12" t="s">
        <v>1548</v>
      </c>
      <c r="B47" s="30" t="s">
        <v>1549</v>
      </c>
      <c r="C47" s="30" t="s">
        <v>939</v>
      </c>
      <c r="D47" s="13">
        <v>55898</v>
      </c>
      <c r="E47" s="14">
        <v>651.17999999999995</v>
      </c>
      <c r="F47" s="15">
        <v>6.3E-3</v>
      </c>
      <c r="G47" s="15"/>
    </row>
    <row r="48" spans="1:7" x14ac:dyDescent="0.3">
      <c r="A48" s="12" t="s">
        <v>1550</v>
      </c>
      <c r="B48" s="30" t="s">
        <v>1551</v>
      </c>
      <c r="C48" s="30" t="s">
        <v>1547</v>
      </c>
      <c r="D48" s="13">
        <v>35434</v>
      </c>
      <c r="E48" s="14">
        <v>588.45000000000005</v>
      </c>
      <c r="F48" s="15">
        <v>5.7000000000000002E-3</v>
      </c>
      <c r="G48" s="15"/>
    </row>
    <row r="49" spans="1:7" x14ac:dyDescent="0.3">
      <c r="A49" s="12" t="s">
        <v>885</v>
      </c>
      <c r="B49" s="30" t="s">
        <v>886</v>
      </c>
      <c r="C49" s="30" t="s">
        <v>887</v>
      </c>
      <c r="D49" s="13">
        <v>356337</v>
      </c>
      <c r="E49" s="14">
        <v>548.76</v>
      </c>
      <c r="F49" s="15">
        <v>5.3E-3</v>
      </c>
      <c r="G49" s="15"/>
    </row>
    <row r="50" spans="1:7" x14ac:dyDescent="0.3">
      <c r="A50" s="12" t="s">
        <v>1519</v>
      </c>
      <c r="B50" s="30" t="s">
        <v>1520</v>
      </c>
      <c r="C50" s="30" t="s">
        <v>939</v>
      </c>
      <c r="D50" s="13">
        <v>20588</v>
      </c>
      <c r="E50" s="14">
        <v>536.25</v>
      </c>
      <c r="F50" s="15">
        <v>5.1999999999999998E-3</v>
      </c>
      <c r="G50" s="15"/>
    </row>
    <row r="51" spans="1:7" x14ac:dyDescent="0.3">
      <c r="A51" s="12" t="s">
        <v>1454</v>
      </c>
      <c r="B51" s="30" t="s">
        <v>1455</v>
      </c>
      <c r="C51" s="30" t="s">
        <v>953</v>
      </c>
      <c r="D51" s="13">
        <v>80170</v>
      </c>
      <c r="E51" s="14">
        <v>518.98</v>
      </c>
      <c r="F51" s="15">
        <v>5.0000000000000001E-3</v>
      </c>
      <c r="G51" s="15"/>
    </row>
    <row r="52" spans="1:7" x14ac:dyDescent="0.3">
      <c r="A52" s="12" t="s">
        <v>859</v>
      </c>
      <c r="B52" s="30" t="s">
        <v>860</v>
      </c>
      <c r="C52" s="30" t="s">
        <v>861</v>
      </c>
      <c r="D52" s="13">
        <v>53802</v>
      </c>
      <c r="E52" s="14">
        <v>505.17</v>
      </c>
      <c r="F52" s="15">
        <v>4.8999999999999998E-3</v>
      </c>
      <c r="G52" s="15"/>
    </row>
    <row r="53" spans="1:7" x14ac:dyDescent="0.3">
      <c r="A53" s="12" t="s">
        <v>1552</v>
      </c>
      <c r="B53" s="30" t="s">
        <v>1553</v>
      </c>
      <c r="C53" s="30" t="s">
        <v>925</v>
      </c>
      <c r="D53" s="13">
        <v>52169</v>
      </c>
      <c r="E53" s="14">
        <v>494.28</v>
      </c>
      <c r="F53" s="15">
        <v>4.7999999999999996E-3</v>
      </c>
      <c r="G53" s="15"/>
    </row>
    <row r="54" spans="1:7" x14ac:dyDescent="0.3">
      <c r="A54" s="12" t="s">
        <v>882</v>
      </c>
      <c r="B54" s="30" t="s">
        <v>883</v>
      </c>
      <c r="C54" s="30" t="s">
        <v>884</v>
      </c>
      <c r="D54" s="13">
        <v>197395</v>
      </c>
      <c r="E54" s="14">
        <v>467.73</v>
      </c>
      <c r="F54" s="15">
        <v>4.4999999999999997E-3</v>
      </c>
      <c r="G54" s="15"/>
    </row>
    <row r="55" spans="1:7" x14ac:dyDescent="0.3">
      <c r="A55" s="12" t="s">
        <v>1554</v>
      </c>
      <c r="B55" s="30" t="s">
        <v>1555</v>
      </c>
      <c r="C55" s="30" t="s">
        <v>887</v>
      </c>
      <c r="D55" s="13">
        <v>169641</v>
      </c>
      <c r="E55" s="14">
        <v>429.11</v>
      </c>
      <c r="F55" s="15">
        <v>4.1999999999999997E-3</v>
      </c>
      <c r="G55" s="15"/>
    </row>
    <row r="56" spans="1:7" x14ac:dyDescent="0.3">
      <c r="A56" s="12" t="s">
        <v>1556</v>
      </c>
      <c r="B56" s="30" t="s">
        <v>1557</v>
      </c>
      <c r="C56" s="30" t="s">
        <v>925</v>
      </c>
      <c r="D56" s="13">
        <v>19361</v>
      </c>
      <c r="E56" s="14">
        <v>405.11</v>
      </c>
      <c r="F56" s="15">
        <v>3.8999999999999998E-3</v>
      </c>
      <c r="G56" s="15"/>
    </row>
    <row r="57" spans="1:7" x14ac:dyDescent="0.3">
      <c r="A57" s="12" t="s">
        <v>1558</v>
      </c>
      <c r="B57" s="30" t="s">
        <v>1559</v>
      </c>
      <c r="C57" s="30" t="s">
        <v>1547</v>
      </c>
      <c r="D57" s="13">
        <v>720</v>
      </c>
      <c r="E57" s="14">
        <v>311.04000000000002</v>
      </c>
      <c r="F57" s="15">
        <v>3.0000000000000001E-3</v>
      </c>
      <c r="G57" s="15"/>
    </row>
    <row r="58" spans="1:7" x14ac:dyDescent="0.3">
      <c r="A58" s="12" t="s">
        <v>1560</v>
      </c>
      <c r="B58" s="30" t="s">
        <v>1561</v>
      </c>
      <c r="C58" s="30" t="s">
        <v>987</v>
      </c>
      <c r="D58" s="13">
        <v>64182</v>
      </c>
      <c r="E58" s="14">
        <v>302.77999999999997</v>
      </c>
      <c r="F58" s="15">
        <v>2.8999999999999998E-3</v>
      </c>
      <c r="G58" s="15"/>
    </row>
    <row r="59" spans="1:7" x14ac:dyDescent="0.3">
      <c r="A59" s="12" t="s">
        <v>1562</v>
      </c>
      <c r="B59" s="30" t="s">
        <v>1563</v>
      </c>
      <c r="C59" s="30" t="s">
        <v>858</v>
      </c>
      <c r="D59" s="13">
        <v>14707</v>
      </c>
      <c r="E59" s="14">
        <v>262.17</v>
      </c>
      <c r="F59" s="15">
        <v>2.5000000000000001E-3</v>
      </c>
      <c r="G59" s="15"/>
    </row>
    <row r="60" spans="1:7" x14ac:dyDescent="0.3">
      <c r="A60" s="16" t="s">
        <v>104</v>
      </c>
      <c r="B60" s="31"/>
      <c r="C60" s="31"/>
      <c r="D60" s="17"/>
      <c r="E60" s="37">
        <v>100473.35</v>
      </c>
      <c r="F60" s="38">
        <v>0.97460000000000002</v>
      </c>
      <c r="G60" s="20"/>
    </row>
    <row r="61" spans="1:7" x14ac:dyDescent="0.3">
      <c r="A61" s="16" t="s">
        <v>1217</v>
      </c>
      <c r="B61" s="30"/>
      <c r="C61" s="30"/>
      <c r="D61" s="13"/>
      <c r="E61" s="14"/>
      <c r="F61" s="15"/>
      <c r="G61" s="15"/>
    </row>
    <row r="62" spans="1:7" x14ac:dyDescent="0.3">
      <c r="A62" s="16" t="s">
        <v>104</v>
      </c>
      <c r="B62" s="30"/>
      <c r="C62" s="30"/>
      <c r="D62" s="13"/>
      <c r="E62" s="39" t="s">
        <v>90</v>
      </c>
      <c r="F62" s="40" t="s">
        <v>90</v>
      </c>
      <c r="G62" s="15"/>
    </row>
    <row r="63" spans="1:7" x14ac:dyDescent="0.3">
      <c r="A63" s="21" t="s">
        <v>128</v>
      </c>
      <c r="B63" s="32"/>
      <c r="C63" s="32"/>
      <c r="D63" s="22"/>
      <c r="E63" s="27">
        <v>100473.35</v>
      </c>
      <c r="F63" s="28">
        <v>0.97460000000000002</v>
      </c>
      <c r="G63" s="20"/>
    </row>
    <row r="64" spans="1:7" x14ac:dyDescent="0.3">
      <c r="A64" s="12"/>
      <c r="B64" s="30"/>
      <c r="C64" s="30"/>
      <c r="D64" s="13"/>
      <c r="E64" s="14"/>
      <c r="F64" s="15"/>
      <c r="G64" s="15"/>
    </row>
    <row r="65" spans="1:7" x14ac:dyDescent="0.3">
      <c r="A65" s="12"/>
      <c r="B65" s="30"/>
      <c r="C65" s="30"/>
      <c r="D65" s="13"/>
      <c r="E65" s="14"/>
      <c r="F65" s="15"/>
      <c r="G65" s="15"/>
    </row>
    <row r="66" spans="1:7" x14ac:dyDescent="0.3">
      <c r="A66" s="16" t="s">
        <v>129</v>
      </c>
      <c r="B66" s="30"/>
      <c r="C66" s="30"/>
      <c r="D66" s="13"/>
      <c r="E66" s="14"/>
      <c r="F66" s="15"/>
      <c r="G66" s="15"/>
    </row>
    <row r="67" spans="1:7" x14ac:dyDescent="0.3">
      <c r="A67" s="12" t="s">
        <v>130</v>
      </c>
      <c r="B67" s="30"/>
      <c r="C67" s="30"/>
      <c r="D67" s="13"/>
      <c r="E67" s="14">
        <v>2743.19</v>
      </c>
      <c r="F67" s="15">
        <v>2.6599999999999999E-2</v>
      </c>
      <c r="G67" s="15">
        <v>5.4016000000000002E-2</v>
      </c>
    </row>
    <row r="68" spans="1:7" x14ac:dyDescent="0.3">
      <c r="A68" s="16" t="s">
        <v>104</v>
      </c>
      <c r="B68" s="31"/>
      <c r="C68" s="31"/>
      <c r="D68" s="17"/>
      <c r="E68" s="37">
        <v>2743.19</v>
      </c>
      <c r="F68" s="38">
        <v>2.6599999999999999E-2</v>
      </c>
      <c r="G68" s="20"/>
    </row>
    <row r="69" spans="1:7" x14ac:dyDescent="0.3">
      <c r="A69" s="12"/>
      <c r="B69" s="30"/>
      <c r="C69" s="30"/>
      <c r="D69" s="13"/>
      <c r="E69" s="14"/>
      <c r="F69" s="15"/>
      <c r="G69" s="15"/>
    </row>
    <row r="70" spans="1:7" x14ac:dyDescent="0.3">
      <c r="A70" s="21" t="s">
        <v>128</v>
      </c>
      <c r="B70" s="32"/>
      <c r="C70" s="32"/>
      <c r="D70" s="22"/>
      <c r="E70" s="18">
        <v>2743.19</v>
      </c>
      <c r="F70" s="19">
        <v>2.6599999999999999E-2</v>
      </c>
      <c r="G70" s="20"/>
    </row>
    <row r="71" spans="1:7" x14ac:dyDescent="0.3">
      <c r="A71" s="12" t="s">
        <v>131</v>
      </c>
      <c r="B71" s="30"/>
      <c r="C71" s="30"/>
      <c r="D71" s="13"/>
      <c r="E71" s="14">
        <v>0.81192350000000002</v>
      </c>
      <c r="F71" s="15">
        <v>6.9999999999999999E-6</v>
      </c>
      <c r="G71" s="15"/>
    </row>
    <row r="72" spans="1:7" x14ac:dyDescent="0.3">
      <c r="A72" s="12" t="s">
        <v>132</v>
      </c>
      <c r="B72" s="30"/>
      <c r="C72" s="30"/>
      <c r="D72" s="13"/>
      <c r="E72" s="23">
        <v>-172.4119235</v>
      </c>
      <c r="F72" s="24">
        <v>-1.207E-3</v>
      </c>
      <c r="G72" s="15">
        <v>5.4016000000000002E-2</v>
      </c>
    </row>
    <row r="73" spans="1:7" x14ac:dyDescent="0.3">
      <c r="A73" s="25" t="s">
        <v>133</v>
      </c>
      <c r="B73" s="33"/>
      <c r="C73" s="33"/>
      <c r="D73" s="26"/>
      <c r="E73" s="27">
        <v>103044.94</v>
      </c>
      <c r="F73" s="28">
        <v>1</v>
      </c>
      <c r="G73" s="28"/>
    </row>
    <row r="78" spans="1:7" x14ac:dyDescent="0.3">
      <c r="A78" s="1" t="s">
        <v>1959</v>
      </c>
    </row>
    <row r="79" spans="1:7" x14ac:dyDescent="0.3">
      <c r="A79" s="47" t="s">
        <v>1960</v>
      </c>
      <c r="B79" s="34" t="s">
        <v>90</v>
      </c>
    </row>
    <row r="80" spans="1:7" x14ac:dyDescent="0.3">
      <c r="A80" t="s">
        <v>1961</v>
      </c>
    </row>
    <row r="81" spans="1:7" x14ac:dyDescent="0.3">
      <c r="A81" t="s">
        <v>1962</v>
      </c>
      <c r="B81" t="s">
        <v>1963</v>
      </c>
      <c r="C81" t="s">
        <v>1963</v>
      </c>
    </row>
    <row r="82" spans="1:7" x14ac:dyDescent="0.3">
      <c r="B82" s="48">
        <v>44771</v>
      </c>
      <c r="C82" s="48">
        <v>44803</v>
      </c>
    </row>
    <row r="83" spans="1:7" x14ac:dyDescent="0.3">
      <c r="A83" t="s">
        <v>1967</v>
      </c>
      <c r="B83">
        <v>24.696999999999999</v>
      </c>
      <c r="C83">
        <v>25.724</v>
      </c>
      <c r="E83" s="2"/>
      <c r="G83"/>
    </row>
    <row r="84" spans="1:7" x14ac:dyDescent="0.3">
      <c r="A84" t="s">
        <v>1968</v>
      </c>
      <c r="B84">
        <v>20.277000000000001</v>
      </c>
      <c r="C84">
        <v>21.12</v>
      </c>
      <c r="E84" s="2"/>
      <c r="G84"/>
    </row>
    <row r="85" spans="1:7" x14ac:dyDescent="0.3">
      <c r="A85" t="s">
        <v>1992</v>
      </c>
      <c r="B85">
        <v>22.382999999999999</v>
      </c>
      <c r="C85">
        <v>23.277999999999999</v>
      </c>
      <c r="E85" s="2"/>
      <c r="G85"/>
    </row>
    <row r="86" spans="1:7" x14ac:dyDescent="0.3">
      <c r="A86" t="s">
        <v>1993</v>
      </c>
      <c r="B86">
        <v>18.378</v>
      </c>
      <c r="C86">
        <v>19.114000000000001</v>
      </c>
      <c r="E86" s="2"/>
      <c r="G86"/>
    </row>
    <row r="87" spans="1:7" x14ac:dyDescent="0.3">
      <c r="E87" s="2"/>
      <c r="G87"/>
    </row>
    <row r="88" spans="1:7" x14ac:dyDescent="0.3">
      <c r="A88" t="s">
        <v>1978</v>
      </c>
      <c r="B88" s="34" t="s">
        <v>90</v>
      </c>
    </row>
    <row r="89" spans="1:7" x14ac:dyDescent="0.3">
      <c r="A89" t="s">
        <v>1979</v>
      </c>
      <c r="B89" s="34" t="s">
        <v>90</v>
      </c>
    </row>
    <row r="90" spans="1:7" ht="28.8" x14ac:dyDescent="0.3">
      <c r="A90" s="47" t="s">
        <v>1980</v>
      </c>
      <c r="B90" s="34" t="s">
        <v>90</v>
      </c>
    </row>
    <row r="91" spans="1:7" x14ac:dyDescent="0.3">
      <c r="A91" s="47" t="s">
        <v>1981</v>
      </c>
      <c r="B91" s="34" t="s">
        <v>90</v>
      </c>
    </row>
    <row r="92" spans="1:7" x14ac:dyDescent="0.3">
      <c r="A92" t="s">
        <v>2022</v>
      </c>
      <c r="B92" s="49">
        <v>0.378521</v>
      </c>
    </row>
    <row r="93" spans="1:7" ht="28.8" x14ac:dyDescent="0.3">
      <c r="A93" s="47" t="s">
        <v>1983</v>
      </c>
      <c r="B93" s="34" t="s">
        <v>90</v>
      </c>
    </row>
    <row r="94" spans="1:7" ht="28.8" x14ac:dyDescent="0.3">
      <c r="A94" s="47" t="s">
        <v>1984</v>
      </c>
      <c r="B94" s="34" t="s">
        <v>90</v>
      </c>
    </row>
    <row r="95" spans="1:7" x14ac:dyDescent="0.3">
      <c r="A95" t="s">
        <v>2116</v>
      </c>
      <c r="B95" s="34" t="s">
        <v>90</v>
      </c>
    </row>
    <row r="96" spans="1:7" x14ac:dyDescent="0.3">
      <c r="A96" t="s">
        <v>2117</v>
      </c>
      <c r="B96" s="34" t="s">
        <v>90</v>
      </c>
    </row>
    <row r="99" spans="1:4" ht="28.8" x14ac:dyDescent="0.3">
      <c r="A99" s="67" t="s">
        <v>2167</v>
      </c>
      <c r="B99" s="57" t="s">
        <v>2168</v>
      </c>
      <c r="C99" s="57" t="s">
        <v>2125</v>
      </c>
      <c r="D99" s="77" t="s">
        <v>2126</v>
      </c>
    </row>
    <row r="100" spans="1:4" ht="76.8" customHeight="1" x14ac:dyDescent="0.3">
      <c r="A100" s="72" t="str">
        <f>HYPERLINK("[EDEL_Portfolio Monthly Notes 31-Aug-2022.xlsx]EEECRF!A1","Edelweiss Flexi-Cap Fund")</f>
        <v>Edelweiss Flexi-Cap Fund</v>
      </c>
      <c r="B100" s="58"/>
      <c r="C100" s="58" t="s">
        <v>2145</v>
      </c>
      <c r="D100"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B03F-9C03-479C-935E-64B7C47128CB}">
  <dimension ref="A1:H98"/>
  <sheetViews>
    <sheetView showGridLines="0" workbookViewId="0">
      <pane ySplit="4" topLeftCell="A89" activePane="bottomLeft" state="frozen"/>
      <selection sqref="A1:B1"/>
      <selection pane="bottomLeft" activeCell="A97" sqref="A97:D97"/>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49</v>
      </c>
      <c r="B1" s="65"/>
      <c r="C1" s="65"/>
      <c r="D1" s="65"/>
      <c r="E1" s="65"/>
      <c r="F1" s="65"/>
      <c r="G1" s="65"/>
      <c r="H1" s="51" t="str">
        <f>HYPERLINK("[EDEL_Portfolio Monthly 31-Aug-2022.xlsx]Index!A1","Index")</f>
        <v>Index</v>
      </c>
    </row>
    <row r="2" spans="1:8" ht="18" x14ac:dyDescent="0.3">
      <c r="A2" s="65" t="s">
        <v>50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204025</v>
      </c>
      <c r="E8" s="14">
        <v>1810.31</v>
      </c>
      <c r="F8" s="15">
        <v>8.8499999999999995E-2</v>
      </c>
      <c r="G8" s="15"/>
    </row>
    <row r="9" spans="1:8" x14ac:dyDescent="0.3">
      <c r="A9" s="12" t="s">
        <v>1139</v>
      </c>
      <c r="B9" s="30" t="s">
        <v>1140</v>
      </c>
      <c r="C9" s="30" t="s">
        <v>861</v>
      </c>
      <c r="D9" s="13">
        <v>82124</v>
      </c>
      <c r="E9" s="14">
        <v>1226.07</v>
      </c>
      <c r="F9" s="15">
        <v>5.9900000000000002E-2</v>
      </c>
      <c r="G9" s="15"/>
    </row>
    <row r="10" spans="1:8" x14ac:dyDescent="0.3">
      <c r="A10" s="12" t="s">
        <v>844</v>
      </c>
      <c r="B10" s="30" t="s">
        <v>845</v>
      </c>
      <c r="C10" s="30" t="s">
        <v>846</v>
      </c>
      <c r="D10" s="13">
        <v>72386</v>
      </c>
      <c r="E10" s="14">
        <v>1075.73</v>
      </c>
      <c r="F10" s="15">
        <v>5.2600000000000001E-2</v>
      </c>
      <c r="G10" s="15"/>
    </row>
    <row r="11" spans="1:8" x14ac:dyDescent="0.3">
      <c r="A11" s="12" t="s">
        <v>944</v>
      </c>
      <c r="B11" s="30" t="s">
        <v>945</v>
      </c>
      <c r="C11" s="30" t="s">
        <v>846</v>
      </c>
      <c r="D11" s="13">
        <v>130004</v>
      </c>
      <c r="E11" s="14">
        <v>976.98</v>
      </c>
      <c r="F11" s="15">
        <v>4.7699999999999999E-2</v>
      </c>
      <c r="G11" s="15"/>
    </row>
    <row r="12" spans="1:8" x14ac:dyDescent="0.3">
      <c r="A12" s="12" t="s">
        <v>1084</v>
      </c>
      <c r="B12" s="30" t="s">
        <v>1085</v>
      </c>
      <c r="C12" s="30" t="s">
        <v>846</v>
      </c>
      <c r="D12" s="13">
        <v>178089</v>
      </c>
      <c r="E12" s="14">
        <v>946.1</v>
      </c>
      <c r="F12" s="15">
        <v>4.6199999999999998E-2</v>
      </c>
      <c r="G12" s="15"/>
    </row>
    <row r="13" spans="1:8" x14ac:dyDescent="0.3">
      <c r="A13" s="12" t="s">
        <v>841</v>
      </c>
      <c r="B13" s="30" t="s">
        <v>842</v>
      </c>
      <c r="C13" s="30" t="s">
        <v>843</v>
      </c>
      <c r="D13" s="13">
        <v>35159</v>
      </c>
      <c r="E13" s="14">
        <v>927.48</v>
      </c>
      <c r="F13" s="15">
        <v>4.53E-2</v>
      </c>
      <c r="G13" s="15"/>
    </row>
    <row r="14" spans="1:8" x14ac:dyDescent="0.3">
      <c r="A14" s="12" t="s">
        <v>850</v>
      </c>
      <c r="B14" s="30" t="s">
        <v>851</v>
      </c>
      <c r="C14" s="30" t="s">
        <v>852</v>
      </c>
      <c r="D14" s="13">
        <v>30960</v>
      </c>
      <c r="E14" s="14">
        <v>757.41</v>
      </c>
      <c r="F14" s="15">
        <v>3.6999999999999998E-2</v>
      </c>
      <c r="G14" s="15"/>
    </row>
    <row r="15" spans="1:8" x14ac:dyDescent="0.3">
      <c r="A15" s="12" t="s">
        <v>1174</v>
      </c>
      <c r="B15" s="30" t="s">
        <v>1175</v>
      </c>
      <c r="C15" s="30" t="s">
        <v>1099</v>
      </c>
      <c r="D15" s="13">
        <v>19228</v>
      </c>
      <c r="E15" s="14">
        <v>627.36</v>
      </c>
      <c r="F15" s="15">
        <v>3.0700000000000002E-2</v>
      </c>
      <c r="G15" s="15"/>
    </row>
    <row r="16" spans="1:8" x14ac:dyDescent="0.3">
      <c r="A16" s="12" t="s">
        <v>1186</v>
      </c>
      <c r="B16" s="30" t="s">
        <v>1187</v>
      </c>
      <c r="C16" s="30" t="s">
        <v>1188</v>
      </c>
      <c r="D16" s="13">
        <v>32233</v>
      </c>
      <c r="E16" s="14">
        <v>619.67999999999995</v>
      </c>
      <c r="F16" s="15">
        <v>3.0300000000000001E-2</v>
      </c>
      <c r="G16" s="15"/>
    </row>
    <row r="17" spans="1:7" x14ac:dyDescent="0.3">
      <c r="A17" s="12" t="s">
        <v>1119</v>
      </c>
      <c r="B17" s="30" t="s">
        <v>1120</v>
      </c>
      <c r="C17" s="30" t="s">
        <v>909</v>
      </c>
      <c r="D17" s="13">
        <v>81926</v>
      </c>
      <c r="E17" s="14">
        <v>595.27</v>
      </c>
      <c r="F17" s="15">
        <v>2.9100000000000001E-2</v>
      </c>
      <c r="G17" s="15"/>
    </row>
    <row r="18" spans="1:7" x14ac:dyDescent="0.3">
      <c r="A18" s="12" t="s">
        <v>940</v>
      </c>
      <c r="B18" s="30" t="s">
        <v>941</v>
      </c>
      <c r="C18" s="30" t="s">
        <v>855</v>
      </c>
      <c r="D18" s="13">
        <v>104399</v>
      </c>
      <c r="E18" s="14">
        <v>491.82</v>
      </c>
      <c r="F18" s="15">
        <v>2.4E-2</v>
      </c>
      <c r="G18" s="15"/>
    </row>
    <row r="19" spans="1:7" x14ac:dyDescent="0.3">
      <c r="A19" s="12" t="s">
        <v>1046</v>
      </c>
      <c r="B19" s="30" t="s">
        <v>1047</v>
      </c>
      <c r="C19" s="30" t="s">
        <v>1045</v>
      </c>
      <c r="D19" s="13">
        <v>150932</v>
      </c>
      <c r="E19" s="14">
        <v>483.74</v>
      </c>
      <c r="F19" s="15">
        <v>2.3599999999999999E-2</v>
      </c>
      <c r="G19" s="15"/>
    </row>
    <row r="20" spans="1:7" x14ac:dyDescent="0.3">
      <c r="A20" s="12" t="s">
        <v>935</v>
      </c>
      <c r="B20" s="30" t="s">
        <v>936</v>
      </c>
      <c r="C20" s="30" t="s">
        <v>852</v>
      </c>
      <c r="D20" s="13">
        <v>5485</v>
      </c>
      <c r="E20" s="14">
        <v>400.75</v>
      </c>
      <c r="F20" s="15">
        <v>1.9599999999999999E-2</v>
      </c>
      <c r="G20" s="15"/>
    </row>
    <row r="21" spans="1:7" x14ac:dyDescent="0.3">
      <c r="A21" s="12" t="s">
        <v>1432</v>
      </c>
      <c r="B21" s="30" t="s">
        <v>1433</v>
      </c>
      <c r="C21" s="30" t="s">
        <v>1026</v>
      </c>
      <c r="D21" s="13">
        <v>67906</v>
      </c>
      <c r="E21" s="14">
        <v>392.53</v>
      </c>
      <c r="F21" s="15">
        <v>1.9199999999999998E-2</v>
      </c>
      <c r="G21" s="15"/>
    </row>
    <row r="22" spans="1:7" x14ac:dyDescent="0.3">
      <c r="A22" s="12" t="s">
        <v>856</v>
      </c>
      <c r="B22" s="30" t="s">
        <v>857</v>
      </c>
      <c r="C22" s="30" t="s">
        <v>858</v>
      </c>
      <c r="D22" s="13">
        <v>43451</v>
      </c>
      <c r="E22" s="14">
        <v>388.04</v>
      </c>
      <c r="F22" s="15">
        <v>1.9E-2</v>
      </c>
      <c r="G22" s="15"/>
    </row>
    <row r="23" spans="1:7" x14ac:dyDescent="0.3">
      <c r="A23" s="12" t="s">
        <v>859</v>
      </c>
      <c r="B23" s="30" t="s">
        <v>860</v>
      </c>
      <c r="C23" s="30" t="s">
        <v>861</v>
      </c>
      <c r="D23" s="13">
        <v>35200</v>
      </c>
      <c r="E23" s="14">
        <v>330.51</v>
      </c>
      <c r="F23" s="15">
        <v>1.6199999999999999E-2</v>
      </c>
      <c r="G23" s="15"/>
    </row>
    <row r="24" spans="1:7" x14ac:dyDescent="0.3">
      <c r="A24" s="12" t="s">
        <v>1109</v>
      </c>
      <c r="B24" s="30" t="s">
        <v>1110</v>
      </c>
      <c r="C24" s="30" t="s">
        <v>904</v>
      </c>
      <c r="D24" s="13">
        <v>24716</v>
      </c>
      <c r="E24" s="14">
        <v>328.5</v>
      </c>
      <c r="F24" s="15">
        <v>1.61E-2</v>
      </c>
      <c r="G24" s="15"/>
    </row>
    <row r="25" spans="1:7" x14ac:dyDescent="0.3">
      <c r="A25" s="12" t="s">
        <v>1056</v>
      </c>
      <c r="B25" s="30" t="s">
        <v>1057</v>
      </c>
      <c r="C25" s="30" t="s">
        <v>855</v>
      </c>
      <c r="D25" s="13">
        <v>11555</v>
      </c>
      <c r="E25" s="14">
        <v>327.9</v>
      </c>
      <c r="F25" s="15">
        <v>1.6E-2</v>
      </c>
      <c r="G25" s="15"/>
    </row>
    <row r="26" spans="1:7" x14ac:dyDescent="0.3">
      <c r="A26" s="12" t="s">
        <v>1438</v>
      </c>
      <c r="B26" s="30" t="s">
        <v>1439</v>
      </c>
      <c r="C26" s="30" t="s">
        <v>1005</v>
      </c>
      <c r="D26" s="13">
        <v>61235</v>
      </c>
      <c r="E26" s="14">
        <v>313.68</v>
      </c>
      <c r="F26" s="15">
        <v>1.5299999999999999E-2</v>
      </c>
      <c r="G26" s="15"/>
    </row>
    <row r="27" spans="1:7" x14ac:dyDescent="0.3">
      <c r="A27" s="12" t="s">
        <v>1541</v>
      </c>
      <c r="B27" s="30" t="s">
        <v>1542</v>
      </c>
      <c r="C27" s="30" t="s">
        <v>939</v>
      </c>
      <c r="D27" s="13">
        <v>45810</v>
      </c>
      <c r="E27" s="14">
        <v>307.41000000000003</v>
      </c>
      <c r="F27" s="15">
        <v>1.4999999999999999E-2</v>
      </c>
      <c r="G27" s="15"/>
    </row>
    <row r="28" spans="1:7" x14ac:dyDescent="0.3">
      <c r="A28" s="12" t="s">
        <v>900</v>
      </c>
      <c r="B28" s="30" t="s">
        <v>901</v>
      </c>
      <c r="C28" s="30" t="s">
        <v>861</v>
      </c>
      <c r="D28" s="13">
        <v>9514</v>
      </c>
      <c r="E28" s="14">
        <v>305.51</v>
      </c>
      <c r="F28" s="15">
        <v>1.49E-2</v>
      </c>
      <c r="G28" s="15"/>
    </row>
    <row r="29" spans="1:7" x14ac:dyDescent="0.3">
      <c r="A29" s="12" t="s">
        <v>1115</v>
      </c>
      <c r="B29" s="30" t="s">
        <v>1116</v>
      </c>
      <c r="C29" s="30" t="s">
        <v>864</v>
      </c>
      <c r="D29" s="13">
        <v>4514</v>
      </c>
      <c r="E29" s="14">
        <v>301.44</v>
      </c>
      <c r="F29" s="15">
        <v>1.47E-2</v>
      </c>
      <c r="G29" s="15"/>
    </row>
    <row r="30" spans="1:7" x14ac:dyDescent="0.3">
      <c r="A30" s="12" t="s">
        <v>1164</v>
      </c>
      <c r="B30" s="30" t="s">
        <v>1165</v>
      </c>
      <c r="C30" s="30" t="s">
        <v>852</v>
      </c>
      <c r="D30" s="13">
        <v>46992</v>
      </c>
      <c r="E30" s="14">
        <v>297.86</v>
      </c>
      <c r="F30" s="15">
        <v>1.46E-2</v>
      </c>
      <c r="G30" s="15"/>
    </row>
    <row r="31" spans="1:7" x14ac:dyDescent="0.3">
      <c r="A31" s="12" t="s">
        <v>923</v>
      </c>
      <c r="B31" s="30" t="s">
        <v>924</v>
      </c>
      <c r="C31" s="30" t="s">
        <v>925</v>
      </c>
      <c r="D31" s="13">
        <v>24837</v>
      </c>
      <c r="E31" s="14">
        <v>296.20999999999998</v>
      </c>
      <c r="F31" s="15">
        <v>1.4500000000000001E-2</v>
      </c>
      <c r="G31" s="15"/>
    </row>
    <row r="32" spans="1:7" x14ac:dyDescent="0.3">
      <c r="A32" s="12" t="s">
        <v>1051</v>
      </c>
      <c r="B32" s="30" t="s">
        <v>1052</v>
      </c>
      <c r="C32" s="30" t="s">
        <v>1053</v>
      </c>
      <c r="D32" s="13">
        <v>20113</v>
      </c>
      <c r="E32" s="14">
        <v>283.04000000000002</v>
      </c>
      <c r="F32" s="15">
        <v>1.38E-2</v>
      </c>
      <c r="G32" s="15"/>
    </row>
    <row r="33" spans="1:7" x14ac:dyDescent="0.3">
      <c r="A33" s="12" t="s">
        <v>976</v>
      </c>
      <c r="B33" s="30" t="s">
        <v>977</v>
      </c>
      <c r="C33" s="30" t="s">
        <v>978</v>
      </c>
      <c r="D33" s="13">
        <v>10855</v>
      </c>
      <c r="E33" s="14">
        <v>276.08999999999997</v>
      </c>
      <c r="F33" s="15">
        <v>1.35E-2</v>
      </c>
      <c r="G33" s="15"/>
    </row>
    <row r="34" spans="1:7" x14ac:dyDescent="0.3">
      <c r="A34" s="12" t="s">
        <v>1545</v>
      </c>
      <c r="B34" s="30" t="s">
        <v>1546</v>
      </c>
      <c r="C34" s="30" t="s">
        <v>1547</v>
      </c>
      <c r="D34" s="13">
        <v>63982</v>
      </c>
      <c r="E34" s="14">
        <v>269.39999999999998</v>
      </c>
      <c r="F34" s="15">
        <v>1.32E-2</v>
      </c>
      <c r="G34" s="15"/>
    </row>
    <row r="35" spans="1:7" x14ac:dyDescent="0.3">
      <c r="A35" s="12" t="s">
        <v>1543</v>
      </c>
      <c r="B35" s="30" t="s">
        <v>1544</v>
      </c>
      <c r="C35" s="30" t="s">
        <v>1050</v>
      </c>
      <c r="D35" s="13">
        <v>67670</v>
      </c>
      <c r="E35" s="14">
        <v>262.73</v>
      </c>
      <c r="F35" s="15">
        <v>1.2800000000000001E-2</v>
      </c>
      <c r="G35" s="15"/>
    </row>
    <row r="36" spans="1:7" x14ac:dyDescent="0.3">
      <c r="A36" s="12" t="s">
        <v>1209</v>
      </c>
      <c r="B36" s="30" t="s">
        <v>1210</v>
      </c>
      <c r="C36" s="30" t="s">
        <v>922</v>
      </c>
      <c r="D36" s="13">
        <v>85334</v>
      </c>
      <c r="E36" s="14">
        <v>261.55</v>
      </c>
      <c r="F36" s="15">
        <v>1.2800000000000001E-2</v>
      </c>
      <c r="G36" s="15"/>
    </row>
    <row r="37" spans="1:7" x14ac:dyDescent="0.3">
      <c r="A37" s="12" t="s">
        <v>1463</v>
      </c>
      <c r="B37" s="30" t="s">
        <v>1464</v>
      </c>
      <c r="C37" s="30" t="s">
        <v>852</v>
      </c>
      <c r="D37" s="13">
        <v>25995</v>
      </c>
      <c r="E37" s="14">
        <v>259.33999999999997</v>
      </c>
      <c r="F37" s="15">
        <v>1.2699999999999999E-2</v>
      </c>
      <c r="G37" s="15"/>
    </row>
    <row r="38" spans="1:7" x14ac:dyDescent="0.3">
      <c r="A38" s="12" t="s">
        <v>853</v>
      </c>
      <c r="B38" s="30" t="s">
        <v>854</v>
      </c>
      <c r="C38" s="30" t="s">
        <v>855</v>
      </c>
      <c r="D38" s="13">
        <v>2744</v>
      </c>
      <c r="E38" s="14">
        <v>249.22</v>
      </c>
      <c r="F38" s="15">
        <v>1.2200000000000001E-2</v>
      </c>
      <c r="G38" s="15"/>
    </row>
    <row r="39" spans="1:7" x14ac:dyDescent="0.3">
      <c r="A39" s="12" t="s">
        <v>1043</v>
      </c>
      <c r="B39" s="30" t="s">
        <v>1044</v>
      </c>
      <c r="C39" s="30" t="s">
        <v>1045</v>
      </c>
      <c r="D39" s="13">
        <v>9298</v>
      </c>
      <c r="E39" s="14">
        <v>247.31</v>
      </c>
      <c r="F39" s="15">
        <v>1.21E-2</v>
      </c>
      <c r="G39" s="15"/>
    </row>
    <row r="40" spans="1:7" x14ac:dyDescent="0.3">
      <c r="A40" s="12" t="s">
        <v>1550</v>
      </c>
      <c r="B40" s="30" t="s">
        <v>1551</v>
      </c>
      <c r="C40" s="30" t="s">
        <v>1547</v>
      </c>
      <c r="D40" s="13">
        <v>14853</v>
      </c>
      <c r="E40" s="14">
        <v>246.66</v>
      </c>
      <c r="F40" s="15">
        <v>1.21E-2</v>
      </c>
      <c r="G40" s="15"/>
    </row>
    <row r="41" spans="1:7" x14ac:dyDescent="0.3">
      <c r="A41" s="12" t="s">
        <v>885</v>
      </c>
      <c r="B41" s="30" t="s">
        <v>886</v>
      </c>
      <c r="C41" s="30" t="s">
        <v>887</v>
      </c>
      <c r="D41" s="13">
        <v>159947</v>
      </c>
      <c r="E41" s="14">
        <v>246.32</v>
      </c>
      <c r="F41" s="15">
        <v>1.2E-2</v>
      </c>
      <c r="G41" s="15"/>
    </row>
    <row r="42" spans="1:7" x14ac:dyDescent="0.3">
      <c r="A42" s="12" t="s">
        <v>1064</v>
      </c>
      <c r="B42" s="30" t="s">
        <v>1065</v>
      </c>
      <c r="C42" s="30" t="s">
        <v>861</v>
      </c>
      <c r="D42" s="13">
        <v>72370</v>
      </c>
      <c r="E42" s="14">
        <v>232.56</v>
      </c>
      <c r="F42" s="15">
        <v>1.14E-2</v>
      </c>
      <c r="G42" s="15"/>
    </row>
    <row r="43" spans="1:7" x14ac:dyDescent="0.3">
      <c r="A43" s="12" t="s">
        <v>1564</v>
      </c>
      <c r="B43" s="30" t="s">
        <v>1565</v>
      </c>
      <c r="C43" s="30" t="s">
        <v>964</v>
      </c>
      <c r="D43" s="13">
        <v>47873</v>
      </c>
      <c r="E43" s="14">
        <v>231.92</v>
      </c>
      <c r="F43" s="15">
        <v>1.1299999999999999E-2</v>
      </c>
      <c r="G43" s="15"/>
    </row>
    <row r="44" spans="1:7" x14ac:dyDescent="0.3">
      <c r="A44" s="12" t="s">
        <v>1010</v>
      </c>
      <c r="B44" s="30" t="s">
        <v>1011</v>
      </c>
      <c r="C44" s="30" t="s">
        <v>939</v>
      </c>
      <c r="D44" s="13">
        <v>56496</v>
      </c>
      <c r="E44" s="14">
        <v>230.16</v>
      </c>
      <c r="F44" s="15">
        <v>1.12E-2</v>
      </c>
      <c r="G44" s="15"/>
    </row>
    <row r="45" spans="1:7" x14ac:dyDescent="0.3">
      <c r="A45" s="12" t="s">
        <v>1156</v>
      </c>
      <c r="B45" s="30" t="s">
        <v>1157</v>
      </c>
      <c r="C45" s="30" t="s">
        <v>978</v>
      </c>
      <c r="D45" s="13">
        <v>5085</v>
      </c>
      <c r="E45" s="14">
        <v>217.36</v>
      </c>
      <c r="F45" s="15">
        <v>1.06E-2</v>
      </c>
      <c r="G45" s="15"/>
    </row>
    <row r="46" spans="1:7" x14ac:dyDescent="0.3">
      <c r="A46" s="12" t="s">
        <v>933</v>
      </c>
      <c r="B46" s="30" t="s">
        <v>934</v>
      </c>
      <c r="C46" s="30" t="s">
        <v>852</v>
      </c>
      <c r="D46" s="13">
        <v>26371</v>
      </c>
      <c r="E46" s="14">
        <v>208.42</v>
      </c>
      <c r="F46" s="15">
        <v>1.0200000000000001E-2</v>
      </c>
      <c r="G46" s="15"/>
    </row>
    <row r="47" spans="1:7" x14ac:dyDescent="0.3">
      <c r="A47" s="12" t="s">
        <v>1176</v>
      </c>
      <c r="B47" s="30" t="s">
        <v>1177</v>
      </c>
      <c r="C47" s="30" t="s">
        <v>858</v>
      </c>
      <c r="D47" s="13">
        <v>4279</v>
      </c>
      <c r="E47" s="14">
        <v>181.65</v>
      </c>
      <c r="F47" s="15">
        <v>8.8999999999999999E-3</v>
      </c>
      <c r="G47" s="15"/>
    </row>
    <row r="48" spans="1:7" x14ac:dyDescent="0.3">
      <c r="A48" s="12" t="s">
        <v>1566</v>
      </c>
      <c r="B48" s="30" t="s">
        <v>1567</v>
      </c>
      <c r="C48" s="30" t="s">
        <v>925</v>
      </c>
      <c r="D48" s="13">
        <v>9685</v>
      </c>
      <c r="E48" s="14">
        <v>180</v>
      </c>
      <c r="F48" s="15">
        <v>8.8000000000000005E-3</v>
      </c>
      <c r="G48" s="15"/>
    </row>
    <row r="49" spans="1:7" x14ac:dyDescent="0.3">
      <c r="A49" s="12" t="s">
        <v>1539</v>
      </c>
      <c r="B49" s="30" t="s">
        <v>1540</v>
      </c>
      <c r="C49" s="30" t="s">
        <v>1026</v>
      </c>
      <c r="D49" s="13">
        <v>214745</v>
      </c>
      <c r="E49" s="14">
        <v>175.02</v>
      </c>
      <c r="F49" s="15">
        <v>8.6E-3</v>
      </c>
      <c r="G49" s="15"/>
    </row>
    <row r="50" spans="1:7" x14ac:dyDescent="0.3">
      <c r="A50" s="12" t="s">
        <v>1444</v>
      </c>
      <c r="B50" s="30" t="s">
        <v>1445</v>
      </c>
      <c r="C50" s="30" t="s">
        <v>1188</v>
      </c>
      <c r="D50" s="13">
        <v>65520</v>
      </c>
      <c r="E50" s="14">
        <v>170.88</v>
      </c>
      <c r="F50" s="15">
        <v>8.3999999999999995E-3</v>
      </c>
      <c r="G50" s="15"/>
    </row>
    <row r="51" spans="1:7" x14ac:dyDescent="0.3">
      <c r="A51" s="12" t="s">
        <v>1537</v>
      </c>
      <c r="B51" s="30" t="s">
        <v>1538</v>
      </c>
      <c r="C51" s="30" t="s">
        <v>858</v>
      </c>
      <c r="D51" s="13">
        <v>13892</v>
      </c>
      <c r="E51" s="14">
        <v>144.26</v>
      </c>
      <c r="F51" s="15">
        <v>7.0000000000000001E-3</v>
      </c>
      <c r="G51" s="15"/>
    </row>
    <row r="52" spans="1:7" x14ac:dyDescent="0.3">
      <c r="A52" s="12" t="s">
        <v>1560</v>
      </c>
      <c r="B52" s="30" t="s">
        <v>1561</v>
      </c>
      <c r="C52" s="30" t="s">
        <v>987</v>
      </c>
      <c r="D52" s="13">
        <v>29260</v>
      </c>
      <c r="E52" s="14">
        <v>138.03</v>
      </c>
      <c r="F52" s="15">
        <v>6.7000000000000002E-3</v>
      </c>
      <c r="G52" s="15"/>
    </row>
    <row r="53" spans="1:7" x14ac:dyDescent="0.3">
      <c r="A53" s="12" t="s">
        <v>974</v>
      </c>
      <c r="B53" s="30" t="s">
        <v>975</v>
      </c>
      <c r="C53" s="30" t="s">
        <v>895</v>
      </c>
      <c r="D53" s="13">
        <v>30387</v>
      </c>
      <c r="E53" s="14">
        <v>133.4</v>
      </c>
      <c r="F53" s="15">
        <v>6.4999999999999997E-3</v>
      </c>
      <c r="G53" s="15"/>
    </row>
    <row r="54" spans="1:7" x14ac:dyDescent="0.3">
      <c r="A54" s="12" t="s">
        <v>1568</v>
      </c>
      <c r="B54" s="30" t="s">
        <v>1569</v>
      </c>
      <c r="C54" s="30" t="s">
        <v>864</v>
      </c>
      <c r="D54" s="13">
        <v>25837</v>
      </c>
      <c r="E54" s="14">
        <v>122.04</v>
      </c>
      <c r="F54" s="15">
        <v>6.0000000000000001E-3</v>
      </c>
      <c r="G54" s="15"/>
    </row>
    <row r="55" spans="1:7" x14ac:dyDescent="0.3">
      <c r="A55" s="12" t="s">
        <v>996</v>
      </c>
      <c r="B55" s="30" t="s">
        <v>997</v>
      </c>
      <c r="C55" s="30" t="s">
        <v>858</v>
      </c>
      <c r="D55" s="13">
        <v>3155</v>
      </c>
      <c r="E55" s="14">
        <v>114.43</v>
      </c>
      <c r="F55" s="15">
        <v>5.5999999999999999E-3</v>
      </c>
      <c r="G55" s="15"/>
    </row>
    <row r="56" spans="1:7" x14ac:dyDescent="0.3">
      <c r="A56" s="12" t="s">
        <v>1552</v>
      </c>
      <c r="B56" s="30" t="s">
        <v>1553</v>
      </c>
      <c r="C56" s="30" t="s">
        <v>925</v>
      </c>
      <c r="D56" s="13">
        <v>11784</v>
      </c>
      <c r="E56" s="14">
        <v>111.65</v>
      </c>
      <c r="F56" s="15">
        <v>5.4999999999999997E-3</v>
      </c>
      <c r="G56" s="15"/>
    </row>
    <row r="57" spans="1:7" x14ac:dyDescent="0.3">
      <c r="A57" s="12" t="s">
        <v>1548</v>
      </c>
      <c r="B57" s="30" t="s">
        <v>1549</v>
      </c>
      <c r="C57" s="30" t="s">
        <v>939</v>
      </c>
      <c r="D57" s="13">
        <v>8685</v>
      </c>
      <c r="E57" s="14">
        <v>101.18</v>
      </c>
      <c r="F57" s="15">
        <v>4.8999999999999998E-3</v>
      </c>
      <c r="G57" s="15"/>
    </row>
    <row r="58" spans="1:7" x14ac:dyDescent="0.3">
      <c r="A58" s="12" t="s">
        <v>1570</v>
      </c>
      <c r="B58" s="30" t="s">
        <v>1571</v>
      </c>
      <c r="C58" s="30" t="s">
        <v>939</v>
      </c>
      <c r="D58" s="13">
        <v>2136</v>
      </c>
      <c r="E58" s="14">
        <v>87.66</v>
      </c>
      <c r="F58" s="15">
        <v>4.3E-3</v>
      </c>
      <c r="G58" s="15"/>
    </row>
    <row r="59" spans="1:7" x14ac:dyDescent="0.3">
      <c r="A59" s="16" t="s">
        <v>104</v>
      </c>
      <c r="B59" s="31"/>
      <c r="C59" s="31"/>
      <c r="D59" s="17"/>
      <c r="E59" s="37">
        <v>19910.57</v>
      </c>
      <c r="F59" s="38">
        <v>0.97309999999999997</v>
      </c>
      <c r="G59" s="20"/>
    </row>
    <row r="60" spans="1:7" x14ac:dyDescent="0.3">
      <c r="A60" s="16" t="s">
        <v>1217</v>
      </c>
      <c r="B60" s="30"/>
      <c r="C60" s="30"/>
      <c r="D60" s="13"/>
      <c r="E60" s="14"/>
      <c r="F60" s="15"/>
      <c r="G60" s="15"/>
    </row>
    <row r="61" spans="1:7" x14ac:dyDescent="0.3">
      <c r="A61" s="16" t="s">
        <v>104</v>
      </c>
      <c r="B61" s="30"/>
      <c r="C61" s="30"/>
      <c r="D61" s="13"/>
      <c r="E61" s="39" t="s">
        <v>90</v>
      </c>
      <c r="F61" s="40" t="s">
        <v>90</v>
      </c>
      <c r="G61" s="15"/>
    </row>
    <row r="62" spans="1:7" x14ac:dyDescent="0.3">
      <c r="A62" s="21" t="s">
        <v>128</v>
      </c>
      <c r="B62" s="32"/>
      <c r="C62" s="32"/>
      <c r="D62" s="22"/>
      <c r="E62" s="27">
        <v>19910.57</v>
      </c>
      <c r="F62" s="28">
        <v>0.97309999999999997</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6" t="s">
        <v>129</v>
      </c>
      <c r="B65" s="30"/>
      <c r="C65" s="30"/>
      <c r="D65" s="13"/>
      <c r="E65" s="14"/>
      <c r="F65" s="15"/>
      <c r="G65" s="15"/>
    </row>
    <row r="66" spans="1:7" x14ac:dyDescent="0.3">
      <c r="A66" s="12" t="s">
        <v>130</v>
      </c>
      <c r="B66" s="30"/>
      <c r="C66" s="30"/>
      <c r="D66" s="13"/>
      <c r="E66" s="14">
        <v>538.84</v>
      </c>
      <c r="F66" s="15">
        <v>2.63E-2</v>
      </c>
      <c r="G66" s="15">
        <v>5.4016000000000002E-2</v>
      </c>
    </row>
    <row r="67" spans="1:7" x14ac:dyDescent="0.3">
      <c r="A67" s="16" t="s">
        <v>104</v>
      </c>
      <c r="B67" s="31"/>
      <c r="C67" s="31"/>
      <c r="D67" s="17"/>
      <c r="E67" s="37">
        <v>538.84</v>
      </c>
      <c r="F67" s="38">
        <v>2.63E-2</v>
      </c>
      <c r="G67" s="20"/>
    </row>
    <row r="68" spans="1:7" x14ac:dyDescent="0.3">
      <c r="A68" s="12"/>
      <c r="B68" s="30"/>
      <c r="C68" s="30"/>
      <c r="D68" s="13"/>
      <c r="E68" s="14"/>
      <c r="F68" s="15"/>
      <c r="G68" s="15"/>
    </row>
    <row r="69" spans="1:7" x14ac:dyDescent="0.3">
      <c r="A69" s="21" t="s">
        <v>128</v>
      </c>
      <c r="B69" s="32"/>
      <c r="C69" s="32"/>
      <c r="D69" s="22"/>
      <c r="E69" s="18">
        <v>538.84</v>
      </c>
      <c r="F69" s="19">
        <v>2.63E-2</v>
      </c>
      <c r="G69" s="20"/>
    </row>
    <row r="70" spans="1:7" x14ac:dyDescent="0.3">
      <c r="A70" s="12" t="s">
        <v>131</v>
      </c>
      <c r="B70" s="30"/>
      <c r="C70" s="30"/>
      <c r="D70" s="13"/>
      <c r="E70" s="14">
        <v>0.15948499999999999</v>
      </c>
      <c r="F70" s="15">
        <v>6.9999999999999999E-6</v>
      </c>
      <c r="G70" s="15"/>
    </row>
    <row r="71" spans="1:7" x14ac:dyDescent="0.3">
      <c r="A71" s="12" t="s">
        <v>132</v>
      </c>
      <c r="B71" s="30"/>
      <c r="C71" s="30"/>
      <c r="D71" s="13"/>
      <c r="E71" s="14">
        <v>14.500515</v>
      </c>
      <c r="F71" s="15">
        <v>5.9299999999999999E-4</v>
      </c>
      <c r="G71" s="15">
        <v>5.4016000000000002E-2</v>
      </c>
    </row>
    <row r="72" spans="1:7" x14ac:dyDescent="0.3">
      <c r="A72" s="25" t="s">
        <v>133</v>
      </c>
      <c r="B72" s="33"/>
      <c r="C72" s="33"/>
      <c r="D72" s="26"/>
      <c r="E72" s="27">
        <v>20464.07</v>
      </c>
      <c r="F72" s="28">
        <v>1</v>
      </c>
      <c r="G72" s="28"/>
    </row>
    <row r="77" spans="1:7" x14ac:dyDescent="0.3">
      <c r="A77" s="1" t="s">
        <v>1959</v>
      </c>
    </row>
    <row r="78" spans="1:7" x14ac:dyDescent="0.3">
      <c r="A78" s="47" t="s">
        <v>1960</v>
      </c>
      <c r="B78" s="34" t="s">
        <v>90</v>
      </c>
    </row>
    <row r="79" spans="1:7" x14ac:dyDescent="0.3">
      <c r="A79" t="s">
        <v>1961</v>
      </c>
    </row>
    <row r="80" spans="1:7" x14ac:dyDescent="0.3">
      <c r="A80" t="s">
        <v>1962</v>
      </c>
      <c r="B80" t="s">
        <v>1963</v>
      </c>
      <c r="C80" t="s">
        <v>1963</v>
      </c>
    </row>
    <row r="81" spans="1:7" x14ac:dyDescent="0.3">
      <c r="B81" s="48">
        <v>44771</v>
      </c>
      <c r="C81" s="48">
        <v>44803</v>
      </c>
    </row>
    <row r="82" spans="1:7" x14ac:dyDescent="0.3">
      <c r="A82" t="s">
        <v>1967</v>
      </c>
      <c r="B82">
        <v>77.47</v>
      </c>
      <c r="C82">
        <v>80.5</v>
      </c>
      <c r="E82" s="2"/>
      <c r="G82"/>
    </row>
    <row r="83" spans="1:7" x14ac:dyDescent="0.3">
      <c r="A83" t="s">
        <v>1968</v>
      </c>
      <c r="B83">
        <v>27.47</v>
      </c>
      <c r="C83">
        <v>28.54</v>
      </c>
      <c r="E83" s="2"/>
      <c r="G83"/>
    </row>
    <row r="84" spans="1:7" x14ac:dyDescent="0.3">
      <c r="A84" t="s">
        <v>1992</v>
      </c>
      <c r="B84">
        <v>68.819999999999993</v>
      </c>
      <c r="C84">
        <v>71.39</v>
      </c>
      <c r="E84" s="2"/>
      <c r="G84"/>
    </row>
    <row r="85" spans="1:7" x14ac:dyDescent="0.3">
      <c r="A85" t="s">
        <v>1993</v>
      </c>
      <c r="B85">
        <v>19.71</v>
      </c>
      <c r="C85">
        <v>20.45</v>
      </c>
      <c r="E85" s="2"/>
      <c r="G85"/>
    </row>
    <row r="86" spans="1:7" x14ac:dyDescent="0.3">
      <c r="E86" s="2"/>
      <c r="G86"/>
    </row>
    <row r="87" spans="1:7" x14ac:dyDescent="0.3">
      <c r="A87" t="s">
        <v>1978</v>
      </c>
      <c r="B87" s="34" t="s">
        <v>90</v>
      </c>
    </row>
    <row r="88" spans="1:7" x14ac:dyDescent="0.3">
      <c r="A88" t="s">
        <v>1979</v>
      </c>
      <c r="B88" s="34" t="s">
        <v>90</v>
      </c>
    </row>
    <row r="89" spans="1:7" ht="28.8" x14ac:dyDescent="0.3">
      <c r="A89" s="47" t="s">
        <v>1980</v>
      </c>
      <c r="B89" s="34" t="s">
        <v>90</v>
      </c>
    </row>
    <row r="90" spans="1:7" x14ac:dyDescent="0.3">
      <c r="A90" s="47" t="s">
        <v>1981</v>
      </c>
      <c r="B90" s="34" t="s">
        <v>90</v>
      </c>
    </row>
    <row r="91" spans="1:7" x14ac:dyDescent="0.3">
      <c r="A91" t="s">
        <v>2022</v>
      </c>
      <c r="B91" s="49">
        <v>0.25607400000000002</v>
      </c>
    </row>
    <row r="92" spans="1:7" ht="28.8" x14ac:dyDescent="0.3">
      <c r="A92" s="47" t="s">
        <v>1983</v>
      </c>
      <c r="B92" s="34" t="s">
        <v>90</v>
      </c>
    </row>
    <row r="93" spans="1:7" ht="28.8" x14ac:dyDescent="0.3">
      <c r="A93" s="47" t="s">
        <v>1984</v>
      </c>
      <c r="B93" s="34" t="s">
        <v>90</v>
      </c>
    </row>
    <row r="94" spans="1:7" x14ac:dyDescent="0.3">
      <c r="A94" t="s">
        <v>2116</v>
      </c>
      <c r="B94" s="34" t="s">
        <v>90</v>
      </c>
    </row>
    <row r="95" spans="1:7" x14ac:dyDescent="0.3">
      <c r="A95" t="s">
        <v>2117</v>
      </c>
      <c r="B95" s="34" t="s">
        <v>90</v>
      </c>
    </row>
    <row r="97" spans="1:4" ht="28.8" x14ac:dyDescent="0.3">
      <c r="A97" s="67" t="s">
        <v>2167</v>
      </c>
      <c r="B97" s="57" t="s">
        <v>2168</v>
      </c>
      <c r="C97" s="57" t="s">
        <v>2125</v>
      </c>
      <c r="D97" s="77" t="s">
        <v>2126</v>
      </c>
    </row>
    <row r="98" spans="1:4" ht="92.4" customHeight="1" x14ac:dyDescent="0.3">
      <c r="A98" s="72" t="str">
        <f>HYPERLINK("[EDEL_Portfolio Monthly Notes 31-Aug-2022.xlsx]EEELSS!A1","Edelweiss Long Term Equity Fund")</f>
        <v>Edelweiss Long Term Equity Fund</v>
      </c>
      <c r="B98" s="58"/>
      <c r="C98" s="58" t="s">
        <v>2145</v>
      </c>
      <c r="D98"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EA76-CE43-4E84-85FE-0648FF3BBBE7}">
  <dimension ref="A1:H115"/>
  <sheetViews>
    <sheetView showGridLines="0" workbookViewId="0">
      <pane ySplit="4" topLeftCell="A105" activePane="bottomLeft" state="frozen"/>
      <selection sqref="A1:B1"/>
      <selection pane="bottomLeft" activeCell="A114" sqref="A114:D11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51</v>
      </c>
      <c r="B1" s="65"/>
      <c r="C1" s="65"/>
      <c r="D1" s="65"/>
      <c r="E1" s="65"/>
      <c r="F1" s="65"/>
      <c r="G1" s="65"/>
      <c r="H1" s="51" t="str">
        <f>HYPERLINK("[EDEL_Portfolio Monthly 31-Aug-2022.xlsx]Index!A1","Index")</f>
        <v>Index</v>
      </c>
    </row>
    <row r="2" spans="1:8" ht="18" x14ac:dyDescent="0.3">
      <c r="A2" s="65" t="s">
        <v>52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1406082</v>
      </c>
      <c r="E8" s="14">
        <v>12476.17</v>
      </c>
      <c r="F8" s="15">
        <v>8.1799999999999998E-2</v>
      </c>
      <c r="G8" s="15"/>
    </row>
    <row r="9" spans="1:8" x14ac:dyDescent="0.3">
      <c r="A9" s="12" t="s">
        <v>841</v>
      </c>
      <c r="B9" s="30" t="s">
        <v>842</v>
      </c>
      <c r="C9" s="30" t="s">
        <v>843</v>
      </c>
      <c r="D9" s="13">
        <v>200663</v>
      </c>
      <c r="E9" s="14">
        <v>5293.39</v>
      </c>
      <c r="F9" s="15">
        <v>3.4700000000000002E-2</v>
      </c>
      <c r="G9" s="15"/>
    </row>
    <row r="10" spans="1:8" x14ac:dyDescent="0.3">
      <c r="A10" s="12" t="s">
        <v>844</v>
      </c>
      <c r="B10" s="30" t="s">
        <v>845</v>
      </c>
      <c r="C10" s="30" t="s">
        <v>846</v>
      </c>
      <c r="D10" s="13">
        <v>344202</v>
      </c>
      <c r="E10" s="14">
        <v>5115.1899999999996</v>
      </c>
      <c r="F10" s="15">
        <v>3.3500000000000002E-2</v>
      </c>
      <c r="G10" s="15"/>
    </row>
    <row r="11" spans="1:8" x14ac:dyDescent="0.3">
      <c r="A11" s="12" t="s">
        <v>1174</v>
      </c>
      <c r="B11" s="30" t="s">
        <v>1175</v>
      </c>
      <c r="C11" s="30" t="s">
        <v>1099</v>
      </c>
      <c r="D11" s="13">
        <v>156318</v>
      </c>
      <c r="E11" s="14">
        <v>5100.2700000000004</v>
      </c>
      <c r="F11" s="15">
        <v>3.3399999999999999E-2</v>
      </c>
      <c r="G11" s="15"/>
    </row>
    <row r="12" spans="1:8" x14ac:dyDescent="0.3">
      <c r="A12" s="12" t="s">
        <v>1139</v>
      </c>
      <c r="B12" s="30" t="s">
        <v>1140</v>
      </c>
      <c r="C12" s="30" t="s">
        <v>861</v>
      </c>
      <c r="D12" s="13">
        <v>338738</v>
      </c>
      <c r="E12" s="14">
        <v>5057.1899999999996</v>
      </c>
      <c r="F12" s="15">
        <v>3.3099999999999997E-2</v>
      </c>
      <c r="G12" s="15"/>
    </row>
    <row r="13" spans="1:8" x14ac:dyDescent="0.3">
      <c r="A13" s="12" t="s">
        <v>944</v>
      </c>
      <c r="B13" s="30" t="s">
        <v>945</v>
      </c>
      <c r="C13" s="30" t="s">
        <v>846</v>
      </c>
      <c r="D13" s="13">
        <v>666248</v>
      </c>
      <c r="E13" s="14">
        <v>5006.8500000000004</v>
      </c>
      <c r="F13" s="15">
        <v>3.2800000000000003E-2</v>
      </c>
      <c r="G13" s="15"/>
    </row>
    <row r="14" spans="1:8" x14ac:dyDescent="0.3">
      <c r="A14" s="12" t="s">
        <v>1084</v>
      </c>
      <c r="B14" s="30" t="s">
        <v>1085</v>
      </c>
      <c r="C14" s="30" t="s">
        <v>846</v>
      </c>
      <c r="D14" s="13">
        <v>826423</v>
      </c>
      <c r="E14" s="14">
        <v>4390.37</v>
      </c>
      <c r="F14" s="15">
        <v>2.8799999999999999E-2</v>
      </c>
      <c r="G14" s="15"/>
    </row>
    <row r="15" spans="1:8" x14ac:dyDescent="0.3">
      <c r="A15" s="12" t="s">
        <v>1156</v>
      </c>
      <c r="B15" s="30" t="s">
        <v>1157</v>
      </c>
      <c r="C15" s="30" t="s">
        <v>978</v>
      </c>
      <c r="D15" s="13">
        <v>98333</v>
      </c>
      <c r="E15" s="14">
        <v>4203.1899999999996</v>
      </c>
      <c r="F15" s="15">
        <v>2.75E-2</v>
      </c>
      <c r="G15" s="15"/>
    </row>
    <row r="16" spans="1:8" x14ac:dyDescent="0.3">
      <c r="A16" s="12" t="s">
        <v>1051</v>
      </c>
      <c r="B16" s="30" t="s">
        <v>1052</v>
      </c>
      <c r="C16" s="30" t="s">
        <v>1053</v>
      </c>
      <c r="D16" s="13">
        <v>282482</v>
      </c>
      <c r="E16" s="14">
        <v>3975.23</v>
      </c>
      <c r="F16" s="15">
        <v>2.5999999999999999E-2</v>
      </c>
      <c r="G16" s="15"/>
    </row>
    <row r="17" spans="1:7" x14ac:dyDescent="0.3">
      <c r="A17" s="12" t="s">
        <v>933</v>
      </c>
      <c r="B17" s="30" t="s">
        <v>934</v>
      </c>
      <c r="C17" s="30" t="s">
        <v>852</v>
      </c>
      <c r="D17" s="13">
        <v>430094</v>
      </c>
      <c r="E17" s="14">
        <v>3399.25</v>
      </c>
      <c r="F17" s="15">
        <v>2.23E-2</v>
      </c>
      <c r="G17" s="15"/>
    </row>
    <row r="18" spans="1:7" x14ac:dyDescent="0.3">
      <c r="A18" s="12" t="s">
        <v>1010</v>
      </c>
      <c r="B18" s="30" t="s">
        <v>1011</v>
      </c>
      <c r="C18" s="30" t="s">
        <v>939</v>
      </c>
      <c r="D18" s="13">
        <v>812905</v>
      </c>
      <c r="E18" s="14">
        <v>3311.77</v>
      </c>
      <c r="F18" s="15">
        <v>2.1700000000000001E-2</v>
      </c>
      <c r="G18" s="15"/>
    </row>
    <row r="19" spans="1:7" x14ac:dyDescent="0.3">
      <c r="A19" s="12" t="s">
        <v>850</v>
      </c>
      <c r="B19" s="30" t="s">
        <v>851</v>
      </c>
      <c r="C19" s="30" t="s">
        <v>852</v>
      </c>
      <c r="D19" s="13">
        <v>130331</v>
      </c>
      <c r="E19" s="14">
        <v>3188.42</v>
      </c>
      <c r="F19" s="15">
        <v>2.0899999999999998E-2</v>
      </c>
      <c r="G19" s="15"/>
    </row>
    <row r="20" spans="1:7" x14ac:dyDescent="0.3">
      <c r="A20" s="12" t="s">
        <v>923</v>
      </c>
      <c r="B20" s="30" t="s">
        <v>924</v>
      </c>
      <c r="C20" s="30" t="s">
        <v>925</v>
      </c>
      <c r="D20" s="13">
        <v>252953</v>
      </c>
      <c r="E20" s="14">
        <v>3016.72</v>
      </c>
      <c r="F20" s="15">
        <v>1.9800000000000002E-2</v>
      </c>
      <c r="G20" s="15"/>
    </row>
    <row r="21" spans="1:7" x14ac:dyDescent="0.3">
      <c r="A21" s="12" t="s">
        <v>1119</v>
      </c>
      <c r="B21" s="30" t="s">
        <v>1120</v>
      </c>
      <c r="C21" s="30" t="s">
        <v>909</v>
      </c>
      <c r="D21" s="13">
        <v>402418</v>
      </c>
      <c r="E21" s="14">
        <v>2923.97</v>
      </c>
      <c r="F21" s="15">
        <v>1.9199999999999998E-2</v>
      </c>
      <c r="G21" s="15"/>
    </row>
    <row r="22" spans="1:7" x14ac:dyDescent="0.3">
      <c r="A22" s="12" t="s">
        <v>1186</v>
      </c>
      <c r="B22" s="30" t="s">
        <v>1187</v>
      </c>
      <c r="C22" s="30" t="s">
        <v>1188</v>
      </c>
      <c r="D22" s="13">
        <v>146726</v>
      </c>
      <c r="E22" s="14">
        <v>2820.81</v>
      </c>
      <c r="F22" s="15">
        <v>1.8499999999999999E-2</v>
      </c>
      <c r="G22" s="15"/>
    </row>
    <row r="23" spans="1:7" x14ac:dyDescent="0.3">
      <c r="A23" s="12" t="s">
        <v>856</v>
      </c>
      <c r="B23" s="30" t="s">
        <v>857</v>
      </c>
      <c r="C23" s="30" t="s">
        <v>858</v>
      </c>
      <c r="D23" s="13">
        <v>312970</v>
      </c>
      <c r="E23" s="14">
        <v>2794.98</v>
      </c>
      <c r="F23" s="15">
        <v>1.83E-2</v>
      </c>
      <c r="G23" s="15"/>
    </row>
    <row r="24" spans="1:7" x14ac:dyDescent="0.3">
      <c r="A24" s="12" t="s">
        <v>940</v>
      </c>
      <c r="B24" s="30" t="s">
        <v>941</v>
      </c>
      <c r="C24" s="30" t="s">
        <v>855</v>
      </c>
      <c r="D24" s="13">
        <v>592756</v>
      </c>
      <c r="E24" s="14">
        <v>2792.47</v>
      </c>
      <c r="F24" s="15">
        <v>1.83E-2</v>
      </c>
      <c r="G24" s="15"/>
    </row>
    <row r="25" spans="1:7" x14ac:dyDescent="0.3">
      <c r="A25" s="12" t="s">
        <v>1209</v>
      </c>
      <c r="B25" s="30" t="s">
        <v>1210</v>
      </c>
      <c r="C25" s="30" t="s">
        <v>922</v>
      </c>
      <c r="D25" s="13">
        <v>910017</v>
      </c>
      <c r="E25" s="14">
        <v>2789.2</v>
      </c>
      <c r="F25" s="15">
        <v>1.83E-2</v>
      </c>
      <c r="G25" s="15"/>
    </row>
    <row r="26" spans="1:7" x14ac:dyDescent="0.3">
      <c r="A26" s="12" t="s">
        <v>935</v>
      </c>
      <c r="B26" s="30" t="s">
        <v>936</v>
      </c>
      <c r="C26" s="30" t="s">
        <v>852</v>
      </c>
      <c r="D26" s="13">
        <v>37309</v>
      </c>
      <c r="E26" s="14">
        <v>2725.89</v>
      </c>
      <c r="F26" s="15">
        <v>1.7899999999999999E-2</v>
      </c>
      <c r="G26" s="15"/>
    </row>
    <row r="27" spans="1:7" x14ac:dyDescent="0.3">
      <c r="A27" s="12" t="s">
        <v>853</v>
      </c>
      <c r="B27" s="30" t="s">
        <v>854</v>
      </c>
      <c r="C27" s="30" t="s">
        <v>855</v>
      </c>
      <c r="D27" s="13">
        <v>29893</v>
      </c>
      <c r="E27" s="14">
        <v>2714.96</v>
      </c>
      <c r="F27" s="15">
        <v>1.78E-2</v>
      </c>
      <c r="G27" s="15"/>
    </row>
    <row r="28" spans="1:7" x14ac:dyDescent="0.3">
      <c r="A28" s="12" t="s">
        <v>1432</v>
      </c>
      <c r="B28" s="30" t="s">
        <v>1433</v>
      </c>
      <c r="C28" s="30" t="s">
        <v>1026</v>
      </c>
      <c r="D28" s="13">
        <v>436180</v>
      </c>
      <c r="E28" s="14">
        <v>2521.34</v>
      </c>
      <c r="F28" s="15">
        <v>1.6500000000000001E-2</v>
      </c>
      <c r="G28" s="15"/>
    </row>
    <row r="29" spans="1:7" x14ac:dyDescent="0.3">
      <c r="A29" s="12" t="s">
        <v>1037</v>
      </c>
      <c r="B29" s="30" t="s">
        <v>1038</v>
      </c>
      <c r="C29" s="30" t="s">
        <v>858</v>
      </c>
      <c r="D29" s="13">
        <v>404635</v>
      </c>
      <c r="E29" s="14">
        <v>2343.04</v>
      </c>
      <c r="F29" s="15">
        <v>1.54E-2</v>
      </c>
      <c r="G29" s="15"/>
    </row>
    <row r="30" spans="1:7" x14ac:dyDescent="0.3">
      <c r="A30" s="12" t="s">
        <v>1552</v>
      </c>
      <c r="B30" s="30" t="s">
        <v>1553</v>
      </c>
      <c r="C30" s="30" t="s">
        <v>925</v>
      </c>
      <c r="D30" s="13">
        <v>237596</v>
      </c>
      <c r="E30" s="14">
        <v>2251.1</v>
      </c>
      <c r="F30" s="15">
        <v>1.4800000000000001E-2</v>
      </c>
      <c r="G30" s="15"/>
    </row>
    <row r="31" spans="1:7" x14ac:dyDescent="0.3">
      <c r="A31" s="12" t="s">
        <v>1438</v>
      </c>
      <c r="B31" s="30" t="s">
        <v>1439</v>
      </c>
      <c r="C31" s="30" t="s">
        <v>1005</v>
      </c>
      <c r="D31" s="13">
        <v>416026</v>
      </c>
      <c r="E31" s="14">
        <v>2131.09</v>
      </c>
      <c r="F31" s="15">
        <v>1.4E-2</v>
      </c>
      <c r="G31" s="15"/>
    </row>
    <row r="32" spans="1:7" x14ac:dyDescent="0.3">
      <c r="A32" s="12" t="s">
        <v>1058</v>
      </c>
      <c r="B32" s="30" t="s">
        <v>1059</v>
      </c>
      <c r="C32" s="30" t="s">
        <v>861</v>
      </c>
      <c r="D32" s="13">
        <v>58194</v>
      </c>
      <c r="E32" s="14">
        <v>2047.24</v>
      </c>
      <c r="F32" s="15">
        <v>1.34E-2</v>
      </c>
      <c r="G32" s="15"/>
    </row>
    <row r="33" spans="1:7" x14ac:dyDescent="0.3">
      <c r="A33" s="12" t="s">
        <v>1570</v>
      </c>
      <c r="B33" s="30" t="s">
        <v>1571</v>
      </c>
      <c r="C33" s="30" t="s">
        <v>939</v>
      </c>
      <c r="D33" s="13">
        <v>49290</v>
      </c>
      <c r="E33" s="14">
        <v>2022.71</v>
      </c>
      <c r="F33" s="15">
        <v>1.3299999999999999E-2</v>
      </c>
      <c r="G33" s="15"/>
    </row>
    <row r="34" spans="1:7" x14ac:dyDescent="0.3">
      <c r="A34" s="12" t="s">
        <v>1043</v>
      </c>
      <c r="B34" s="30" t="s">
        <v>1044</v>
      </c>
      <c r="C34" s="30" t="s">
        <v>1045</v>
      </c>
      <c r="D34" s="13">
        <v>74098</v>
      </c>
      <c r="E34" s="14">
        <v>1970.9</v>
      </c>
      <c r="F34" s="15">
        <v>1.29E-2</v>
      </c>
      <c r="G34" s="15"/>
    </row>
    <row r="35" spans="1:7" x14ac:dyDescent="0.3">
      <c r="A35" s="12" t="s">
        <v>1046</v>
      </c>
      <c r="B35" s="30" t="s">
        <v>1047</v>
      </c>
      <c r="C35" s="30" t="s">
        <v>1045</v>
      </c>
      <c r="D35" s="13">
        <v>607253</v>
      </c>
      <c r="E35" s="14">
        <v>1946.25</v>
      </c>
      <c r="F35" s="15">
        <v>1.2800000000000001E-2</v>
      </c>
      <c r="G35" s="15"/>
    </row>
    <row r="36" spans="1:7" x14ac:dyDescent="0.3">
      <c r="A36" s="12" t="s">
        <v>1560</v>
      </c>
      <c r="B36" s="30" t="s">
        <v>1561</v>
      </c>
      <c r="C36" s="30" t="s">
        <v>987</v>
      </c>
      <c r="D36" s="13">
        <v>403274</v>
      </c>
      <c r="E36" s="14">
        <v>1902.45</v>
      </c>
      <c r="F36" s="15">
        <v>1.2500000000000001E-2</v>
      </c>
      <c r="G36" s="15"/>
    </row>
    <row r="37" spans="1:7" x14ac:dyDescent="0.3">
      <c r="A37" s="12" t="s">
        <v>1115</v>
      </c>
      <c r="B37" s="30" t="s">
        <v>1116</v>
      </c>
      <c r="C37" s="30" t="s">
        <v>864</v>
      </c>
      <c r="D37" s="13">
        <v>28325</v>
      </c>
      <c r="E37" s="14">
        <v>1891.5</v>
      </c>
      <c r="F37" s="15">
        <v>1.24E-2</v>
      </c>
      <c r="G37" s="15"/>
    </row>
    <row r="38" spans="1:7" x14ac:dyDescent="0.3">
      <c r="A38" s="12" t="s">
        <v>1564</v>
      </c>
      <c r="B38" s="30" t="s">
        <v>1565</v>
      </c>
      <c r="C38" s="30" t="s">
        <v>964</v>
      </c>
      <c r="D38" s="13">
        <v>382767</v>
      </c>
      <c r="E38" s="14">
        <v>1854.31</v>
      </c>
      <c r="F38" s="15">
        <v>1.2200000000000001E-2</v>
      </c>
      <c r="G38" s="15"/>
    </row>
    <row r="39" spans="1:7" x14ac:dyDescent="0.3">
      <c r="A39" s="12" t="s">
        <v>1133</v>
      </c>
      <c r="B39" s="30" t="s">
        <v>1134</v>
      </c>
      <c r="C39" s="30" t="s">
        <v>978</v>
      </c>
      <c r="D39" s="13">
        <v>19788</v>
      </c>
      <c r="E39" s="14">
        <v>1813.07</v>
      </c>
      <c r="F39" s="15">
        <v>1.1900000000000001E-2</v>
      </c>
      <c r="G39" s="15"/>
    </row>
    <row r="40" spans="1:7" x14ac:dyDescent="0.3">
      <c r="A40" s="12" t="s">
        <v>1109</v>
      </c>
      <c r="B40" s="30" t="s">
        <v>1110</v>
      </c>
      <c r="C40" s="30" t="s">
        <v>904</v>
      </c>
      <c r="D40" s="13">
        <v>135725</v>
      </c>
      <c r="E40" s="14">
        <v>1803.92</v>
      </c>
      <c r="F40" s="15">
        <v>1.18E-2</v>
      </c>
      <c r="G40" s="15"/>
    </row>
    <row r="41" spans="1:7" x14ac:dyDescent="0.3">
      <c r="A41" s="12" t="s">
        <v>1535</v>
      </c>
      <c r="B41" s="30" t="s">
        <v>1536</v>
      </c>
      <c r="C41" s="30" t="s">
        <v>1005</v>
      </c>
      <c r="D41" s="13">
        <v>121873</v>
      </c>
      <c r="E41" s="14">
        <v>1714.14</v>
      </c>
      <c r="F41" s="15">
        <v>1.12E-2</v>
      </c>
      <c r="G41" s="15"/>
    </row>
    <row r="42" spans="1:7" x14ac:dyDescent="0.3">
      <c r="A42" s="12" t="s">
        <v>1121</v>
      </c>
      <c r="B42" s="30" t="s">
        <v>1122</v>
      </c>
      <c r="C42" s="30" t="s">
        <v>948</v>
      </c>
      <c r="D42" s="13">
        <v>378134</v>
      </c>
      <c r="E42" s="14">
        <v>1638.64</v>
      </c>
      <c r="F42" s="15">
        <v>1.0699999999999999E-2</v>
      </c>
      <c r="G42" s="15"/>
    </row>
    <row r="43" spans="1:7" x14ac:dyDescent="0.3">
      <c r="A43" s="12" t="s">
        <v>882</v>
      </c>
      <c r="B43" s="30" t="s">
        <v>883</v>
      </c>
      <c r="C43" s="30" t="s">
        <v>884</v>
      </c>
      <c r="D43" s="13">
        <v>679055</v>
      </c>
      <c r="E43" s="14">
        <v>1609.02</v>
      </c>
      <c r="F43" s="15">
        <v>1.0500000000000001E-2</v>
      </c>
      <c r="G43" s="15"/>
    </row>
    <row r="44" spans="1:7" x14ac:dyDescent="0.3">
      <c r="A44" s="12" t="s">
        <v>990</v>
      </c>
      <c r="B44" s="30" t="s">
        <v>991</v>
      </c>
      <c r="C44" s="30" t="s">
        <v>846</v>
      </c>
      <c r="D44" s="13">
        <v>1365952</v>
      </c>
      <c r="E44" s="14">
        <v>1598.16</v>
      </c>
      <c r="F44" s="15">
        <v>1.0500000000000001E-2</v>
      </c>
      <c r="G44" s="15"/>
    </row>
    <row r="45" spans="1:7" x14ac:dyDescent="0.3">
      <c r="A45" s="12" t="s">
        <v>1089</v>
      </c>
      <c r="B45" s="30" t="s">
        <v>1090</v>
      </c>
      <c r="C45" s="30" t="s">
        <v>953</v>
      </c>
      <c r="D45" s="13">
        <v>258848</v>
      </c>
      <c r="E45" s="14">
        <v>1595.28</v>
      </c>
      <c r="F45" s="15">
        <v>1.0500000000000001E-2</v>
      </c>
      <c r="G45" s="15"/>
    </row>
    <row r="46" spans="1:7" x14ac:dyDescent="0.3">
      <c r="A46" s="12" t="s">
        <v>1164</v>
      </c>
      <c r="B46" s="30" t="s">
        <v>1165</v>
      </c>
      <c r="C46" s="30" t="s">
        <v>852</v>
      </c>
      <c r="D46" s="13">
        <v>244626</v>
      </c>
      <c r="E46" s="14">
        <v>1550.56</v>
      </c>
      <c r="F46" s="15">
        <v>1.0200000000000001E-2</v>
      </c>
      <c r="G46" s="15"/>
    </row>
    <row r="47" spans="1:7" x14ac:dyDescent="0.3">
      <c r="A47" s="12" t="s">
        <v>1541</v>
      </c>
      <c r="B47" s="30" t="s">
        <v>1542</v>
      </c>
      <c r="C47" s="30" t="s">
        <v>939</v>
      </c>
      <c r="D47" s="13">
        <v>223409</v>
      </c>
      <c r="E47" s="14">
        <v>1499.19</v>
      </c>
      <c r="F47" s="15">
        <v>9.7999999999999997E-3</v>
      </c>
      <c r="G47" s="15"/>
    </row>
    <row r="48" spans="1:7" x14ac:dyDescent="0.3">
      <c r="A48" s="12" t="s">
        <v>1006</v>
      </c>
      <c r="B48" s="30" t="s">
        <v>1007</v>
      </c>
      <c r="C48" s="30" t="s">
        <v>864</v>
      </c>
      <c r="D48" s="13">
        <v>91135</v>
      </c>
      <c r="E48" s="14">
        <v>1400.15</v>
      </c>
      <c r="F48" s="15">
        <v>9.1999999999999998E-3</v>
      </c>
      <c r="G48" s="15"/>
    </row>
    <row r="49" spans="1:7" x14ac:dyDescent="0.3">
      <c r="A49" s="12" t="s">
        <v>976</v>
      </c>
      <c r="B49" s="30" t="s">
        <v>977</v>
      </c>
      <c r="C49" s="30" t="s">
        <v>978</v>
      </c>
      <c r="D49" s="13">
        <v>54678</v>
      </c>
      <c r="E49" s="14">
        <v>1390.68</v>
      </c>
      <c r="F49" s="15">
        <v>9.1000000000000004E-3</v>
      </c>
      <c r="G49" s="15"/>
    </row>
    <row r="50" spans="1:7" x14ac:dyDescent="0.3">
      <c r="A50" s="12" t="s">
        <v>885</v>
      </c>
      <c r="B50" s="30" t="s">
        <v>886</v>
      </c>
      <c r="C50" s="30" t="s">
        <v>887</v>
      </c>
      <c r="D50" s="13">
        <v>868459</v>
      </c>
      <c r="E50" s="14">
        <v>1337.43</v>
      </c>
      <c r="F50" s="15">
        <v>8.8000000000000005E-3</v>
      </c>
      <c r="G50" s="15"/>
    </row>
    <row r="51" spans="1:7" x14ac:dyDescent="0.3">
      <c r="A51" s="12" t="s">
        <v>1539</v>
      </c>
      <c r="B51" s="30" t="s">
        <v>1540</v>
      </c>
      <c r="C51" s="30" t="s">
        <v>1026</v>
      </c>
      <c r="D51" s="13">
        <v>1618123</v>
      </c>
      <c r="E51" s="14">
        <v>1318.77</v>
      </c>
      <c r="F51" s="15">
        <v>8.6E-3</v>
      </c>
      <c r="G51" s="15"/>
    </row>
    <row r="52" spans="1:7" x14ac:dyDescent="0.3">
      <c r="A52" s="12" t="s">
        <v>1176</v>
      </c>
      <c r="B52" s="30" t="s">
        <v>1177</v>
      </c>
      <c r="C52" s="30" t="s">
        <v>858</v>
      </c>
      <c r="D52" s="13">
        <v>29950</v>
      </c>
      <c r="E52" s="14">
        <v>1271.3900000000001</v>
      </c>
      <c r="F52" s="15">
        <v>8.3000000000000001E-3</v>
      </c>
      <c r="G52" s="15"/>
    </row>
    <row r="53" spans="1:7" x14ac:dyDescent="0.3">
      <c r="A53" s="12" t="s">
        <v>1548</v>
      </c>
      <c r="B53" s="30" t="s">
        <v>1549</v>
      </c>
      <c r="C53" s="30" t="s">
        <v>939</v>
      </c>
      <c r="D53" s="13">
        <v>101677</v>
      </c>
      <c r="E53" s="14">
        <v>1184.49</v>
      </c>
      <c r="F53" s="15">
        <v>7.7999999999999996E-3</v>
      </c>
      <c r="G53" s="15"/>
    </row>
    <row r="54" spans="1:7" x14ac:dyDescent="0.3">
      <c r="A54" s="12" t="s">
        <v>1537</v>
      </c>
      <c r="B54" s="30" t="s">
        <v>1538</v>
      </c>
      <c r="C54" s="30" t="s">
        <v>858</v>
      </c>
      <c r="D54" s="13">
        <v>113713</v>
      </c>
      <c r="E54" s="14">
        <v>1180.8499999999999</v>
      </c>
      <c r="F54" s="15">
        <v>7.7000000000000002E-3</v>
      </c>
      <c r="G54" s="15"/>
    </row>
    <row r="55" spans="1:7" x14ac:dyDescent="0.3">
      <c r="A55" s="12" t="s">
        <v>1129</v>
      </c>
      <c r="B55" s="30" t="s">
        <v>1130</v>
      </c>
      <c r="C55" s="30" t="s">
        <v>1050</v>
      </c>
      <c r="D55" s="13">
        <v>26541</v>
      </c>
      <c r="E55" s="14">
        <v>1147.3399999999999</v>
      </c>
      <c r="F55" s="15">
        <v>7.4999999999999997E-3</v>
      </c>
      <c r="G55" s="15"/>
    </row>
    <row r="56" spans="1:7" x14ac:dyDescent="0.3">
      <c r="A56" s="12" t="s">
        <v>1550</v>
      </c>
      <c r="B56" s="30" t="s">
        <v>1551</v>
      </c>
      <c r="C56" s="30" t="s">
        <v>1547</v>
      </c>
      <c r="D56" s="13">
        <v>66852</v>
      </c>
      <c r="E56" s="14">
        <v>1110.21</v>
      </c>
      <c r="F56" s="15">
        <v>7.3000000000000001E-3</v>
      </c>
      <c r="G56" s="15"/>
    </row>
    <row r="57" spans="1:7" x14ac:dyDescent="0.3">
      <c r="A57" s="12" t="s">
        <v>965</v>
      </c>
      <c r="B57" s="30" t="s">
        <v>966</v>
      </c>
      <c r="C57" s="30" t="s">
        <v>884</v>
      </c>
      <c r="D57" s="13">
        <v>181636</v>
      </c>
      <c r="E57" s="14">
        <v>1057.3900000000001</v>
      </c>
      <c r="F57" s="15">
        <v>6.8999999999999999E-3</v>
      </c>
      <c r="G57" s="15"/>
    </row>
    <row r="58" spans="1:7" x14ac:dyDescent="0.3">
      <c r="A58" s="12" t="s">
        <v>1076</v>
      </c>
      <c r="B58" s="30" t="s">
        <v>1077</v>
      </c>
      <c r="C58" s="30" t="s">
        <v>864</v>
      </c>
      <c r="D58" s="13">
        <v>38811</v>
      </c>
      <c r="E58" s="14">
        <v>1054.32</v>
      </c>
      <c r="F58" s="15">
        <v>6.8999999999999999E-3</v>
      </c>
      <c r="G58" s="15"/>
    </row>
    <row r="59" spans="1:7" x14ac:dyDescent="0.3">
      <c r="A59" s="12" t="s">
        <v>1056</v>
      </c>
      <c r="B59" s="30" t="s">
        <v>1057</v>
      </c>
      <c r="C59" s="30" t="s">
        <v>855</v>
      </c>
      <c r="D59" s="13">
        <v>36549</v>
      </c>
      <c r="E59" s="14">
        <v>1037.1500000000001</v>
      </c>
      <c r="F59" s="15">
        <v>6.7999999999999996E-3</v>
      </c>
      <c r="G59" s="15"/>
    </row>
    <row r="60" spans="1:7" x14ac:dyDescent="0.3">
      <c r="A60" s="12" t="s">
        <v>1149</v>
      </c>
      <c r="B60" s="30" t="s">
        <v>1150</v>
      </c>
      <c r="C60" s="30" t="s">
        <v>1026</v>
      </c>
      <c r="D60" s="13">
        <v>49915</v>
      </c>
      <c r="E60" s="14">
        <v>1021.29</v>
      </c>
      <c r="F60" s="15">
        <v>6.7000000000000002E-3</v>
      </c>
      <c r="G60" s="15"/>
    </row>
    <row r="61" spans="1:7" x14ac:dyDescent="0.3">
      <c r="A61" s="12" t="s">
        <v>1545</v>
      </c>
      <c r="B61" s="30" t="s">
        <v>1546</v>
      </c>
      <c r="C61" s="30" t="s">
        <v>1547</v>
      </c>
      <c r="D61" s="13">
        <v>237619</v>
      </c>
      <c r="E61" s="14">
        <v>1000.49</v>
      </c>
      <c r="F61" s="15">
        <v>6.6E-3</v>
      </c>
      <c r="G61" s="15"/>
    </row>
    <row r="62" spans="1:7" x14ac:dyDescent="0.3">
      <c r="A62" s="12" t="s">
        <v>900</v>
      </c>
      <c r="B62" s="30" t="s">
        <v>901</v>
      </c>
      <c r="C62" s="30" t="s">
        <v>861</v>
      </c>
      <c r="D62" s="13">
        <v>28310</v>
      </c>
      <c r="E62" s="14">
        <v>909.08</v>
      </c>
      <c r="F62" s="15">
        <v>6.0000000000000001E-3</v>
      </c>
      <c r="G62" s="15"/>
    </row>
    <row r="63" spans="1:7" x14ac:dyDescent="0.3">
      <c r="A63" s="12" t="s">
        <v>974</v>
      </c>
      <c r="B63" s="30" t="s">
        <v>975</v>
      </c>
      <c r="C63" s="30" t="s">
        <v>895</v>
      </c>
      <c r="D63" s="13">
        <v>183178</v>
      </c>
      <c r="E63" s="14">
        <v>804.15</v>
      </c>
      <c r="F63" s="15">
        <v>5.3E-3</v>
      </c>
      <c r="G63" s="15"/>
    </row>
    <row r="64" spans="1:7" x14ac:dyDescent="0.3">
      <c r="A64" s="12" t="s">
        <v>996</v>
      </c>
      <c r="B64" s="30" t="s">
        <v>997</v>
      </c>
      <c r="C64" s="30" t="s">
        <v>858</v>
      </c>
      <c r="D64" s="13">
        <v>21969</v>
      </c>
      <c r="E64" s="14">
        <v>796.78</v>
      </c>
      <c r="F64" s="15">
        <v>5.1999999999999998E-3</v>
      </c>
      <c r="G64" s="15"/>
    </row>
    <row r="65" spans="1:7" x14ac:dyDescent="0.3">
      <c r="A65" s="12" t="s">
        <v>1448</v>
      </c>
      <c r="B65" s="30" t="s">
        <v>1449</v>
      </c>
      <c r="C65" s="30" t="s">
        <v>1053</v>
      </c>
      <c r="D65" s="13">
        <v>26814</v>
      </c>
      <c r="E65" s="14">
        <v>782.47</v>
      </c>
      <c r="F65" s="15">
        <v>5.1000000000000004E-3</v>
      </c>
      <c r="G65" s="15"/>
    </row>
    <row r="66" spans="1:7" x14ac:dyDescent="0.3">
      <c r="A66" s="12" t="s">
        <v>1018</v>
      </c>
      <c r="B66" s="30" t="s">
        <v>1019</v>
      </c>
      <c r="C66" s="30" t="s">
        <v>890</v>
      </c>
      <c r="D66" s="13">
        <v>221448</v>
      </c>
      <c r="E66" s="14">
        <v>775.62</v>
      </c>
      <c r="F66" s="15">
        <v>5.1000000000000004E-3</v>
      </c>
      <c r="G66" s="15"/>
    </row>
    <row r="67" spans="1:7" x14ac:dyDescent="0.3">
      <c r="A67" s="12" t="s">
        <v>1533</v>
      </c>
      <c r="B67" s="30" t="s">
        <v>1534</v>
      </c>
      <c r="C67" s="30" t="s">
        <v>925</v>
      </c>
      <c r="D67" s="13">
        <v>28049</v>
      </c>
      <c r="E67" s="14">
        <v>731.39</v>
      </c>
      <c r="F67" s="15">
        <v>4.7999999999999996E-3</v>
      </c>
      <c r="G67" s="15"/>
    </row>
    <row r="68" spans="1:7" x14ac:dyDescent="0.3">
      <c r="A68" s="12" t="s">
        <v>1572</v>
      </c>
      <c r="B68" s="30" t="s">
        <v>1573</v>
      </c>
      <c r="C68" s="30" t="s">
        <v>939</v>
      </c>
      <c r="D68" s="13">
        <v>139232</v>
      </c>
      <c r="E68" s="14">
        <v>703.54</v>
      </c>
      <c r="F68" s="15">
        <v>4.5999999999999999E-3</v>
      </c>
      <c r="G68" s="15"/>
    </row>
    <row r="69" spans="1:7" x14ac:dyDescent="0.3">
      <c r="A69" s="12" t="s">
        <v>859</v>
      </c>
      <c r="B69" s="30" t="s">
        <v>860</v>
      </c>
      <c r="C69" s="30" t="s">
        <v>861</v>
      </c>
      <c r="D69" s="13">
        <v>74867</v>
      </c>
      <c r="E69" s="14">
        <v>702.96</v>
      </c>
      <c r="F69" s="15">
        <v>4.5999999999999999E-3</v>
      </c>
      <c r="G69" s="15"/>
    </row>
    <row r="70" spans="1:7" x14ac:dyDescent="0.3">
      <c r="A70" s="12" t="s">
        <v>1554</v>
      </c>
      <c r="B70" s="30" t="s">
        <v>1555</v>
      </c>
      <c r="C70" s="30" t="s">
        <v>887</v>
      </c>
      <c r="D70" s="13">
        <v>264163</v>
      </c>
      <c r="E70" s="14">
        <v>668.2</v>
      </c>
      <c r="F70" s="15">
        <v>4.4000000000000003E-3</v>
      </c>
      <c r="G70" s="15"/>
    </row>
    <row r="71" spans="1:7" x14ac:dyDescent="0.3">
      <c r="A71" s="12" t="s">
        <v>1558</v>
      </c>
      <c r="B71" s="30" t="s">
        <v>1559</v>
      </c>
      <c r="C71" s="30" t="s">
        <v>1547</v>
      </c>
      <c r="D71" s="13">
        <v>1418</v>
      </c>
      <c r="E71" s="14">
        <v>612.58000000000004</v>
      </c>
      <c r="F71" s="15">
        <v>4.0000000000000001E-3</v>
      </c>
      <c r="G71" s="15"/>
    </row>
    <row r="72" spans="1:7" x14ac:dyDescent="0.3">
      <c r="A72" s="12" t="s">
        <v>1574</v>
      </c>
      <c r="B72" s="30" t="s">
        <v>1575</v>
      </c>
      <c r="C72" s="30" t="s">
        <v>912</v>
      </c>
      <c r="D72" s="13">
        <v>121371</v>
      </c>
      <c r="E72" s="14">
        <v>582.76</v>
      </c>
      <c r="F72" s="15">
        <v>3.8E-3</v>
      </c>
      <c r="G72" s="15"/>
    </row>
    <row r="73" spans="1:7" x14ac:dyDescent="0.3">
      <c r="A73" s="12" t="s">
        <v>1576</v>
      </c>
      <c r="B73" s="30" t="s">
        <v>1577</v>
      </c>
      <c r="C73" s="30" t="s">
        <v>912</v>
      </c>
      <c r="D73" s="13">
        <v>808616</v>
      </c>
      <c r="E73" s="14">
        <v>550.26</v>
      </c>
      <c r="F73" s="15">
        <v>3.5999999999999999E-3</v>
      </c>
      <c r="G73" s="15"/>
    </row>
    <row r="74" spans="1:7" x14ac:dyDescent="0.3">
      <c r="A74" s="12" t="s">
        <v>1184</v>
      </c>
      <c r="B74" s="30" t="s">
        <v>1185</v>
      </c>
      <c r="C74" s="30" t="s">
        <v>861</v>
      </c>
      <c r="D74" s="13">
        <v>45939</v>
      </c>
      <c r="E74" s="14">
        <v>494.35</v>
      </c>
      <c r="F74" s="15">
        <v>3.2000000000000002E-3</v>
      </c>
      <c r="G74" s="15"/>
    </row>
    <row r="75" spans="1:7" x14ac:dyDescent="0.3">
      <c r="A75" s="16" t="s">
        <v>104</v>
      </c>
      <c r="B75" s="31"/>
      <c r="C75" s="31"/>
      <c r="D75" s="17"/>
      <c r="E75" s="37">
        <v>146426.29</v>
      </c>
      <c r="F75" s="38">
        <v>0.95979999999999999</v>
      </c>
      <c r="G75" s="20"/>
    </row>
    <row r="76" spans="1:7" x14ac:dyDescent="0.3">
      <c r="A76" s="16" t="s">
        <v>1217</v>
      </c>
      <c r="B76" s="30"/>
      <c r="C76" s="30"/>
      <c r="D76" s="13"/>
      <c r="E76" s="14"/>
      <c r="F76" s="15"/>
      <c r="G76" s="15"/>
    </row>
    <row r="77" spans="1:7" x14ac:dyDescent="0.3">
      <c r="A77" s="16" t="s">
        <v>104</v>
      </c>
      <c r="B77" s="30"/>
      <c r="C77" s="30"/>
      <c r="D77" s="13"/>
      <c r="E77" s="39" t="s">
        <v>90</v>
      </c>
      <c r="F77" s="40" t="s">
        <v>90</v>
      </c>
      <c r="G77" s="15"/>
    </row>
    <row r="78" spans="1:7" x14ac:dyDescent="0.3">
      <c r="A78" s="21" t="s">
        <v>128</v>
      </c>
      <c r="B78" s="32"/>
      <c r="C78" s="32"/>
      <c r="D78" s="22"/>
      <c r="E78" s="27">
        <v>146426.29</v>
      </c>
      <c r="F78" s="28">
        <v>0.95979999999999999</v>
      </c>
      <c r="G78" s="20"/>
    </row>
    <row r="79" spans="1:7" x14ac:dyDescent="0.3">
      <c r="A79" s="12"/>
      <c r="B79" s="30"/>
      <c r="C79" s="30"/>
      <c r="D79" s="13"/>
      <c r="E79" s="14"/>
      <c r="F79" s="15"/>
      <c r="G79" s="15"/>
    </row>
    <row r="80" spans="1:7" x14ac:dyDescent="0.3">
      <c r="A80" s="12"/>
      <c r="B80" s="30"/>
      <c r="C80" s="30"/>
      <c r="D80" s="13"/>
      <c r="E80" s="14"/>
      <c r="F80" s="15"/>
      <c r="G80" s="15"/>
    </row>
    <row r="81" spans="1:7" x14ac:dyDescent="0.3">
      <c r="A81" s="16" t="s">
        <v>129</v>
      </c>
      <c r="B81" s="30"/>
      <c r="C81" s="30"/>
      <c r="D81" s="13"/>
      <c r="E81" s="14"/>
      <c r="F81" s="15"/>
      <c r="G81" s="15"/>
    </row>
    <row r="82" spans="1:7" x14ac:dyDescent="0.3">
      <c r="A82" s="12" t="s">
        <v>130</v>
      </c>
      <c r="B82" s="30"/>
      <c r="C82" s="30"/>
      <c r="D82" s="13"/>
      <c r="E82" s="14">
        <v>6700.02</v>
      </c>
      <c r="F82" s="15">
        <v>4.3900000000000002E-2</v>
      </c>
      <c r="G82" s="15">
        <v>5.4016000000000002E-2</v>
      </c>
    </row>
    <row r="83" spans="1:7" x14ac:dyDescent="0.3">
      <c r="A83" s="16" t="s">
        <v>104</v>
      </c>
      <c r="B83" s="31"/>
      <c r="C83" s="31"/>
      <c r="D83" s="17"/>
      <c r="E83" s="37">
        <v>6700.02</v>
      </c>
      <c r="F83" s="38">
        <v>4.3900000000000002E-2</v>
      </c>
      <c r="G83" s="20"/>
    </row>
    <row r="84" spans="1:7" x14ac:dyDescent="0.3">
      <c r="A84" s="12"/>
      <c r="B84" s="30"/>
      <c r="C84" s="30"/>
      <c r="D84" s="13"/>
      <c r="E84" s="14"/>
      <c r="F84" s="15"/>
      <c r="G84" s="15"/>
    </row>
    <row r="85" spans="1:7" x14ac:dyDescent="0.3">
      <c r="A85" s="21" t="s">
        <v>128</v>
      </c>
      <c r="B85" s="32"/>
      <c r="C85" s="32"/>
      <c r="D85" s="22"/>
      <c r="E85" s="18">
        <v>6700.02</v>
      </c>
      <c r="F85" s="19">
        <v>4.3900000000000002E-2</v>
      </c>
      <c r="G85" s="20"/>
    </row>
    <row r="86" spans="1:7" x14ac:dyDescent="0.3">
      <c r="A86" s="12" t="s">
        <v>131</v>
      </c>
      <c r="B86" s="30"/>
      <c r="C86" s="30"/>
      <c r="D86" s="13"/>
      <c r="E86" s="14">
        <v>1.9830582000000001</v>
      </c>
      <c r="F86" s="15">
        <v>1.2E-5</v>
      </c>
      <c r="G86" s="15"/>
    </row>
    <row r="87" spans="1:7" x14ac:dyDescent="0.3">
      <c r="A87" s="12" t="s">
        <v>132</v>
      </c>
      <c r="B87" s="30"/>
      <c r="C87" s="30"/>
      <c r="D87" s="13"/>
      <c r="E87" s="23">
        <v>-524.13305820000005</v>
      </c>
      <c r="F87" s="24">
        <v>-3.712E-3</v>
      </c>
      <c r="G87" s="15">
        <v>5.4016000000000002E-2</v>
      </c>
    </row>
    <row r="88" spans="1:7" x14ac:dyDescent="0.3">
      <c r="A88" s="25" t="s">
        <v>133</v>
      </c>
      <c r="B88" s="33"/>
      <c r="C88" s="33"/>
      <c r="D88" s="26"/>
      <c r="E88" s="27">
        <v>152604.16</v>
      </c>
      <c r="F88" s="28">
        <v>1</v>
      </c>
      <c r="G88" s="28"/>
    </row>
    <row r="93" spans="1:7" x14ac:dyDescent="0.3">
      <c r="A93" s="1" t="s">
        <v>1959</v>
      </c>
    </row>
    <row r="94" spans="1:7" x14ac:dyDescent="0.3">
      <c r="A94" s="47" t="s">
        <v>1960</v>
      </c>
      <c r="B94" s="34" t="s">
        <v>90</v>
      </c>
    </row>
    <row r="95" spans="1:7" x14ac:dyDescent="0.3">
      <c r="A95" t="s">
        <v>1961</v>
      </c>
    </row>
    <row r="96" spans="1:7" x14ac:dyDescent="0.3">
      <c r="A96" t="s">
        <v>1962</v>
      </c>
      <c r="B96" t="s">
        <v>1963</v>
      </c>
      <c r="C96" t="s">
        <v>1963</v>
      </c>
    </row>
    <row r="97" spans="1:7" x14ac:dyDescent="0.3">
      <c r="B97" s="48">
        <v>44771</v>
      </c>
      <c r="C97" s="48">
        <v>44803</v>
      </c>
    </row>
    <row r="98" spans="1:7" x14ac:dyDescent="0.3">
      <c r="A98" t="s">
        <v>1967</v>
      </c>
      <c r="B98">
        <v>58.098999999999997</v>
      </c>
      <c r="C98">
        <v>60.817999999999998</v>
      </c>
      <c r="E98" s="2"/>
      <c r="G98"/>
    </row>
    <row r="99" spans="1:7" x14ac:dyDescent="0.3">
      <c r="A99" t="s">
        <v>1968</v>
      </c>
      <c r="B99">
        <v>22.536000000000001</v>
      </c>
      <c r="C99">
        <v>23.59</v>
      </c>
      <c r="E99" s="2"/>
      <c r="G99"/>
    </row>
    <row r="100" spans="1:7" x14ac:dyDescent="0.3">
      <c r="A100" t="s">
        <v>1992</v>
      </c>
      <c r="B100">
        <v>51.633000000000003</v>
      </c>
      <c r="C100">
        <v>53.969000000000001</v>
      </c>
      <c r="E100" s="2"/>
      <c r="G100"/>
    </row>
    <row r="101" spans="1:7" x14ac:dyDescent="0.3">
      <c r="A101" t="s">
        <v>1993</v>
      </c>
      <c r="B101">
        <v>19.692</v>
      </c>
      <c r="C101">
        <v>20.582999999999998</v>
      </c>
      <c r="E101" s="2"/>
      <c r="G101"/>
    </row>
    <row r="102" spans="1:7" x14ac:dyDescent="0.3">
      <c r="E102" s="2"/>
      <c r="G102"/>
    </row>
    <row r="103" spans="1:7" x14ac:dyDescent="0.3">
      <c r="A103" t="s">
        <v>1978</v>
      </c>
      <c r="B103" s="34" t="s">
        <v>90</v>
      </c>
    </row>
    <row r="104" spans="1:7" x14ac:dyDescent="0.3">
      <c r="A104" t="s">
        <v>1979</v>
      </c>
      <c r="B104" s="34" t="s">
        <v>90</v>
      </c>
    </row>
    <row r="105" spans="1:7" ht="28.8" x14ac:dyDescent="0.3">
      <c r="A105" s="47" t="s">
        <v>1980</v>
      </c>
      <c r="B105" s="34" t="s">
        <v>90</v>
      </c>
    </row>
    <row r="106" spans="1:7" x14ac:dyDescent="0.3">
      <c r="A106" s="47" t="s">
        <v>1981</v>
      </c>
      <c r="B106" s="34" t="s">
        <v>90</v>
      </c>
    </row>
    <row r="107" spans="1:7" x14ac:dyDescent="0.3">
      <c r="A107" t="s">
        <v>2022</v>
      </c>
      <c r="B107" s="49">
        <v>0.254278</v>
      </c>
    </row>
    <row r="108" spans="1:7" ht="28.8" x14ac:dyDescent="0.3">
      <c r="A108" s="47" t="s">
        <v>1983</v>
      </c>
      <c r="B108" s="34" t="s">
        <v>90</v>
      </c>
    </row>
    <row r="109" spans="1:7" ht="28.8" x14ac:dyDescent="0.3">
      <c r="A109" s="47" t="s">
        <v>1984</v>
      </c>
      <c r="B109" s="34" t="s">
        <v>90</v>
      </c>
    </row>
    <row r="110" spans="1:7" x14ac:dyDescent="0.3">
      <c r="A110" t="s">
        <v>2116</v>
      </c>
      <c r="B110" s="34" t="s">
        <v>90</v>
      </c>
    </row>
    <row r="111" spans="1:7" x14ac:dyDescent="0.3">
      <c r="A111" t="s">
        <v>2117</v>
      </c>
      <c r="B111" s="34" t="s">
        <v>90</v>
      </c>
    </row>
    <row r="114" spans="1:4" ht="28.8" x14ac:dyDescent="0.3">
      <c r="A114" s="67" t="s">
        <v>2167</v>
      </c>
      <c r="B114" s="57" t="s">
        <v>2168</v>
      </c>
      <c r="C114" s="57" t="s">
        <v>2125</v>
      </c>
      <c r="D114" s="77" t="s">
        <v>2126</v>
      </c>
    </row>
    <row r="115" spans="1:4" ht="87" customHeight="1" x14ac:dyDescent="0.3">
      <c r="A115" s="72" t="str">
        <f>HYPERLINK("[EDEL_Portfolio Monthly Notes 31-Aug-2022.xlsx]EEEQTF!A1","Edelweiss Large &amp; Mid Cap Fund")</f>
        <v>Edelweiss Large &amp; Mid Cap Fund</v>
      </c>
      <c r="B115" s="58"/>
      <c r="C115" s="59" t="s">
        <v>2146</v>
      </c>
      <c r="D115"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0263D-18BD-4B25-B543-52C471BD7F36}">
  <dimension ref="A1:H121"/>
  <sheetViews>
    <sheetView showGridLines="0" workbookViewId="0">
      <pane ySplit="4" topLeftCell="A111" activePane="bottomLeft" state="frozen"/>
      <selection sqref="A1:B1"/>
      <selection pane="bottomLeft" activeCell="A120" sqref="A120:D120"/>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53</v>
      </c>
      <c r="B1" s="65"/>
      <c r="C1" s="65"/>
      <c r="D1" s="65"/>
      <c r="E1" s="65"/>
      <c r="F1" s="65"/>
      <c r="G1" s="65"/>
      <c r="H1" s="51" t="str">
        <f>HYPERLINK("[EDEL_Portfolio Monthly 31-Aug-2022.xlsx]Index!A1","Index")</f>
        <v>Index</v>
      </c>
    </row>
    <row r="2" spans="1:8" ht="18" x14ac:dyDescent="0.3">
      <c r="A2" s="65" t="s">
        <v>54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1562</v>
      </c>
      <c r="B8" s="30" t="s">
        <v>1563</v>
      </c>
      <c r="C8" s="30" t="s">
        <v>858</v>
      </c>
      <c r="D8" s="13">
        <v>238150</v>
      </c>
      <c r="E8" s="14">
        <v>4245.26</v>
      </c>
      <c r="F8" s="15">
        <v>3.27E-2</v>
      </c>
      <c r="G8" s="15"/>
    </row>
    <row r="9" spans="1:8" x14ac:dyDescent="0.3">
      <c r="A9" s="12" t="s">
        <v>1164</v>
      </c>
      <c r="B9" s="30" t="s">
        <v>1165</v>
      </c>
      <c r="C9" s="30" t="s">
        <v>852</v>
      </c>
      <c r="D9" s="13">
        <v>655054</v>
      </c>
      <c r="E9" s="14">
        <v>4152.0600000000004</v>
      </c>
      <c r="F9" s="15">
        <v>3.2000000000000001E-2</v>
      </c>
      <c r="G9" s="15"/>
    </row>
    <row r="10" spans="1:8" x14ac:dyDescent="0.3">
      <c r="A10" s="12" t="s">
        <v>1578</v>
      </c>
      <c r="B10" s="30" t="s">
        <v>1579</v>
      </c>
      <c r="C10" s="30" t="s">
        <v>925</v>
      </c>
      <c r="D10" s="13">
        <v>253730</v>
      </c>
      <c r="E10" s="14">
        <v>3734.91</v>
      </c>
      <c r="F10" s="15">
        <v>2.87E-2</v>
      </c>
      <c r="G10" s="15"/>
    </row>
    <row r="11" spans="1:8" x14ac:dyDescent="0.3">
      <c r="A11" s="12" t="s">
        <v>1580</v>
      </c>
      <c r="B11" s="30" t="s">
        <v>1581</v>
      </c>
      <c r="C11" s="30" t="s">
        <v>846</v>
      </c>
      <c r="D11" s="13">
        <v>1757648</v>
      </c>
      <c r="E11" s="14">
        <v>3162.89</v>
      </c>
      <c r="F11" s="15">
        <v>2.4299999999999999E-2</v>
      </c>
      <c r="G11" s="15"/>
    </row>
    <row r="12" spans="1:8" x14ac:dyDescent="0.3">
      <c r="A12" s="12" t="s">
        <v>1541</v>
      </c>
      <c r="B12" s="30" t="s">
        <v>1542</v>
      </c>
      <c r="C12" s="30" t="s">
        <v>939</v>
      </c>
      <c r="D12" s="13">
        <v>437564</v>
      </c>
      <c r="E12" s="14">
        <v>2936.27</v>
      </c>
      <c r="F12" s="15">
        <v>2.2599999999999999E-2</v>
      </c>
      <c r="G12" s="15"/>
    </row>
    <row r="13" spans="1:8" x14ac:dyDescent="0.3">
      <c r="A13" s="12" t="s">
        <v>1438</v>
      </c>
      <c r="B13" s="30" t="s">
        <v>1439</v>
      </c>
      <c r="C13" s="30" t="s">
        <v>1005</v>
      </c>
      <c r="D13" s="13">
        <v>563208</v>
      </c>
      <c r="E13" s="14">
        <v>2885.03</v>
      </c>
      <c r="F13" s="15">
        <v>2.2200000000000001E-2</v>
      </c>
      <c r="G13" s="15"/>
    </row>
    <row r="14" spans="1:8" x14ac:dyDescent="0.3">
      <c r="A14" s="12" t="s">
        <v>933</v>
      </c>
      <c r="B14" s="30" t="s">
        <v>934</v>
      </c>
      <c r="C14" s="30" t="s">
        <v>852</v>
      </c>
      <c r="D14" s="13">
        <v>360039</v>
      </c>
      <c r="E14" s="14">
        <v>2845.57</v>
      </c>
      <c r="F14" s="15">
        <v>2.1899999999999999E-2</v>
      </c>
      <c r="G14" s="15"/>
    </row>
    <row r="15" spans="1:8" x14ac:dyDescent="0.3">
      <c r="A15" s="12" t="s">
        <v>1550</v>
      </c>
      <c r="B15" s="30" t="s">
        <v>1551</v>
      </c>
      <c r="C15" s="30" t="s">
        <v>1547</v>
      </c>
      <c r="D15" s="13">
        <v>169350</v>
      </c>
      <c r="E15" s="14">
        <v>2812.4</v>
      </c>
      <c r="F15" s="15">
        <v>2.1600000000000001E-2</v>
      </c>
      <c r="G15" s="15"/>
    </row>
    <row r="16" spans="1:8" x14ac:dyDescent="0.3">
      <c r="A16" s="12" t="s">
        <v>1582</v>
      </c>
      <c r="B16" s="30" t="s">
        <v>1583</v>
      </c>
      <c r="C16" s="30" t="s">
        <v>925</v>
      </c>
      <c r="D16" s="13">
        <v>298875</v>
      </c>
      <c r="E16" s="14">
        <v>2808.08</v>
      </c>
      <c r="F16" s="15">
        <v>2.1600000000000001E-2</v>
      </c>
      <c r="G16" s="15"/>
    </row>
    <row r="17" spans="1:7" x14ac:dyDescent="0.3">
      <c r="A17" s="12" t="s">
        <v>1548</v>
      </c>
      <c r="B17" s="30" t="s">
        <v>1549</v>
      </c>
      <c r="C17" s="30" t="s">
        <v>939</v>
      </c>
      <c r="D17" s="13">
        <v>237305</v>
      </c>
      <c r="E17" s="14">
        <v>2764.48</v>
      </c>
      <c r="F17" s="15">
        <v>2.1299999999999999E-2</v>
      </c>
      <c r="G17" s="15"/>
    </row>
    <row r="18" spans="1:7" x14ac:dyDescent="0.3">
      <c r="A18" s="12" t="s">
        <v>1156</v>
      </c>
      <c r="B18" s="30" t="s">
        <v>1157</v>
      </c>
      <c r="C18" s="30" t="s">
        <v>978</v>
      </c>
      <c r="D18" s="13">
        <v>64575</v>
      </c>
      <c r="E18" s="14">
        <v>2760.23</v>
      </c>
      <c r="F18" s="15">
        <v>2.12E-2</v>
      </c>
      <c r="G18" s="15"/>
    </row>
    <row r="19" spans="1:7" x14ac:dyDescent="0.3">
      <c r="A19" s="12" t="s">
        <v>990</v>
      </c>
      <c r="B19" s="30" t="s">
        <v>991</v>
      </c>
      <c r="C19" s="30" t="s">
        <v>846</v>
      </c>
      <c r="D19" s="13">
        <v>2308084</v>
      </c>
      <c r="E19" s="14">
        <v>2700.46</v>
      </c>
      <c r="F19" s="15">
        <v>2.0799999999999999E-2</v>
      </c>
      <c r="G19" s="15"/>
    </row>
    <row r="20" spans="1:7" x14ac:dyDescent="0.3">
      <c r="A20" s="12" t="s">
        <v>1436</v>
      </c>
      <c r="B20" s="30" t="s">
        <v>1437</v>
      </c>
      <c r="C20" s="30" t="s">
        <v>925</v>
      </c>
      <c r="D20" s="13">
        <v>88443</v>
      </c>
      <c r="E20" s="14">
        <v>2667.62</v>
      </c>
      <c r="F20" s="15">
        <v>2.0500000000000001E-2</v>
      </c>
      <c r="G20" s="15"/>
    </row>
    <row r="21" spans="1:7" x14ac:dyDescent="0.3">
      <c r="A21" s="12" t="s">
        <v>1058</v>
      </c>
      <c r="B21" s="30" t="s">
        <v>1059</v>
      </c>
      <c r="C21" s="30" t="s">
        <v>861</v>
      </c>
      <c r="D21" s="13">
        <v>75232</v>
      </c>
      <c r="E21" s="14">
        <v>2646.62</v>
      </c>
      <c r="F21" s="15">
        <v>2.0400000000000001E-2</v>
      </c>
      <c r="G21" s="15"/>
    </row>
    <row r="22" spans="1:7" x14ac:dyDescent="0.3">
      <c r="A22" s="12" t="s">
        <v>1543</v>
      </c>
      <c r="B22" s="30" t="s">
        <v>1544</v>
      </c>
      <c r="C22" s="30" t="s">
        <v>1050</v>
      </c>
      <c r="D22" s="13">
        <v>661786</v>
      </c>
      <c r="E22" s="14">
        <v>2569.38</v>
      </c>
      <c r="F22" s="15">
        <v>1.9800000000000002E-2</v>
      </c>
      <c r="G22" s="15"/>
    </row>
    <row r="23" spans="1:7" x14ac:dyDescent="0.3">
      <c r="A23" s="12" t="s">
        <v>1545</v>
      </c>
      <c r="B23" s="30" t="s">
        <v>1546</v>
      </c>
      <c r="C23" s="30" t="s">
        <v>1547</v>
      </c>
      <c r="D23" s="13">
        <v>610104</v>
      </c>
      <c r="E23" s="14">
        <v>2568.84</v>
      </c>
      <c r="F23" s="15">
        <v>1.9800000000000002E-2</v>
      </c>
      <c r="G23" s="15"/>
    </row>
    <row r="24" spans="1:7" x14ac:dyDescent="0.3">
      <c r="A24" s="12" t="s">
        <v>1454</v>
      </c>
      <c r="B24" s="30" t="s">
        <v>1455</v>
      </c>
      <c r="C24" s="30" t="s">
        <v>953</v>
      </c>
      <c r="D24" s="13">
        <v>394690</v>
      </c>
      <c r="E24" s="14">
        <v>2555.0300000000002</v>
      </c>
      <c r="F24" s="15">
        <v>1.9699999999999999E-2</v>
      </c>
      <c r="G24" s="15"/>
    </row>
    <row r="25" spans="1:7" x14ac:dyDescent="0.3">
      <c r="A25" s="12" t="s">
        <v>1566</v>
      </c>
      <c r="B25" s="30" t="s">
        <v>1567</v>
      </c>
      <c r="C25" s="30" t="s">
        <v>925</v>
      </c>
      <c r="D25" s="13">
        <v>127658</v>
      </c>
      <c r="E25" s="14">
        <v>2372.52</v>
      </c>
      <c r="F25" s="15">
        <v>1.83E-2</v>
      </c>
      <c r="G25" s="15"/>
    </row>
    <row r="26" spans="1:7" x14ac:dyDescent="0.3">
      <c r="A26" s="12" t="s">
        <v>1584</v>
      </c>
      <c r="B26" s="30" t="s">
        <v>1585</v>
      </c>
      <c r="C26" s="30" t="s">
        <v>1102</v>
      </c>
      <c r="D26" s="13">
        <v>379616</v>
      </c>
      <c r="E26" s="14">
        <v>2294.7800000000002</v>
      </c>
      <c r="F26" s="15">
        <v>1.77E-2</v>
      </c>
      <c r="G26" s="15"/>
    </row>
    <row r="27" spans="1:7" x14ac:dyDescent="0.3">
      <c r="A27" s="12" t="s">
        <v>1586</v>
      </c>
      <c r="B27" s="30" t="s">
        <v>1587</v>
      </c>
      <c r="C27" s="30" t="s">
        <v>925</v>
      </c>
      <c r="D27" s="13">
        <v>103129</v>
      </c>
      <c r="E27" s="14">
        <v>2268.94</v>
      </c>
      <c r="F27" s="15">
        <v>1.7500000000000002E-2</v>
      </c>
      <c r="G27" s="15"/>
    </row>
    <row r="28" spans="1:7" x14ac:dyDescent="0.3">
      <c r="A28" s="12" t="s">
        <v>1588</v>
      </c>
      <c r="B28" s="30" t="s">
        <v>1589</v>
      </c>
      <c r="C28" s="30" t="s">
        <v>978</v>
      </c>
      <c r="D28" s="13">
        <v>771979</v>
      </c>
      <c r="E28" s="14">
        <v>2037.25</v>
      </c>
      <c r="F28" s="15">
        <v>1.5699999999999999E-2</v>
      </c>
      <c r="G28" s="15"/>
    </row>
    <row r="29" spans="1:7" x14ac:dyDescent="0.3">
      <c r="A29" s="12" t="s">
        <v>1064</v>
      </c>
      <c r="B29" s="30" t="s">
        <v>1065</v>
      </c>
      <c r="C29" s="30" t="s">
        <v>861</v>
      </c>
      <c r="D29" s="13">
        <v>606935</v>
      </c>
      <c r="E29" s="14">
        <v>1950.39</v>
      </c>
      <c r="F29" s="15">
        <v>1.4999999999999999E-2</v>
      </c>
      <c r="G29" s="15"/>
    </row>
    <row r="30" spans="1:7" x14ac:dyDescent="0.3">
      <c r="A30" s="12" t="s">
        <v>1448</v>
      </c>
      <c r="B30" s="30" t="s">
        <v>1449</v>
      </c>
      <c r="C30" s="30" t="s">
        <v>1053</v>
      </c>
      <c r="D30" s="13">
        <v>66813</v>
      </c>
      <c r="E30" s="14">
        <v>1949.7</v>
      </c>
      <c r="F30" s="15">
        <v>1.4999999999999999E-2</v>
      </c>
      <c r="G30" s="15"/>
    </row>
    <row r="31" spans="1:7" x14ac:dyDescent="0.3">
      <c r="A31" s="12" t="s">
        <v>923</v>
      </c>
      <c r="B31" s="30" t="s">
        <v>924</v>
      </c>
      <c r="C31" s="30" t="s">
        <v>925</v>
      </c>
      <c r="D31" s="13">
        <v>163191</v>
      </c>
      <c r="E31" s="14">
        <v>1946.22</v>
      </c>
      <c r="F31" s="15">
        <v>1.4999999999999999E-2</v>
      </c>
      <c r="G31" s="15"/>
    </row>
    <row r="32" spans="1:7" x14ac:dyDescent="0.3">
      <c r="A32" s="12" t="s">
        <v>1432</v>
      </c>
      <c r="B32" s="30" t="s">
        <v>1433</v>
      </c>
      <c r="C32" s="30" t="s">
        <v>1026</v>
      </c>
      <c r="D32" s="13">
        <v>335770</v>
      </c>
      <c r="E32" s="14">
        <v>1940.92</v>
      </c>
      <c r="F32" s="15">
        <v>1.49E-2</v>
      </c>
      <c r="G32" s="15"/>
    </row>
    <row r="33" spans="1:7" x14ac:dyDescent="0.3">
      <c r="A33" s="12" t="s">
        <v>1535</v>
      </c>
      <c r="B33" s="30" t="s">
        <v>1536</v>
      </c>
      <c r="C33" s="30" t="s">
        <v>1005</v>
      </c>
      <c r="D33" s="13">
        <v>136872</v>
      </c>
      <c r="E33" s="14">
        <v>1925.1</v>
      </c>
      <c r="F33" s="15">
        <v>1.4800000000000001E-2</v>
      </c>
      <c r="G33" s="15"/>
    </row>
    <row r="34" spans="1:7" x14ac:dyDescent="0.3">
      <c r="A34" s="12" t="s">
        <v>1590</v>
      </c>
      <c r="B34" s="30" t="s">
        <v>1591</v>
      </c>
      <c r="C34" s="30" t="s">
        <v>1188</v>
      </c>
      <c r="D34" s="13">
        <v>659826</v>
      </c>
      <c r="E34" s="14">
        <v>1879.18</v>
      </c>
      <c r="F34" s="15">
        <v>1.4500000000000001E-2</v>
      </c>
      <c r="G34" s="15"/>
    </row>
    <row r="35" spans="1:7" x14ac:dyDescent="0.3">
      <c r="A35" s="12" t="s">
        <v>1592</v>
      </c>
      <c r="B35" s="30" t="s">
        <v>1593</v>
      </c>
      <c r="C35" s="30" t="s">
        <v>1594</v>
      </c>
      <c r="D35" s="13">
        <v>54985</v>
      </c>
      <c r="E35" s="14">
        <v>1861.79</v>
      </c>
      <c r="F35" s="15">
        <v>1.43E-2</v>
      </c>
      <c r="G35" s="15"/>
    </row>
    <row r="36" spans="1:7" x14ac:dyDescent="0.3">
      <c r="A36" s="12" t="s">
        <v>1595</v>
      </c>
      <c r="B36" s="30" t="s">
        <v>1596</v>
      </c>
      <c r="C36" s="30" t="s">
        <v>925</v>
      </c>
      <c r="D36" s="13">
        <v>307939</v>
      </c>
      <c r="E36" s="14">
        <v>1826.69</v>
      </c>
      <c r="F36" s="15">
        <v>1.41E-2</v>
      </c>
      <c r="G36" s="15"/>
    </row>
    <row r="37" spans="1:7" x14ac:dyDescent="0.3">
      <c r="A37" s="12" t="s">
        <v>1552</v>
      </c>
      <c r="B37" s="30" t="s">
        <v>1553</v>
      </c>
      <c r="C37" s="30" t="s">
        <v>925</v>
      </c>
      <c r="D37" s="13">
        <v>192272</v>
      </c>
      <c r="E37" s="14">
        <v>1821.68</v>
      </c>
      <c r="F37" s="15">
        <v>1.4E-2</v>
      </c>
      <c r="G37" s="15"/>
    </row>
    <row r="38" spans="1:7" x14ac:dyDescent="0.3">
      <c r="A38" s="12" t="s">
        <v>1597</v>
      </c>
      <c r="B38" s="30" t="s">
        <v>1598</v>
      </c>
      <c r="C38" s="30" t="s">
        <v>939</v>
      </c>
      <c r="D38" s="13">
        <v>399570</v>
      </c>
      <c r="E38" s="14">
        <v>1798.46</v>
      </c>
      <c r="F38" s="15">
        <v>1.38E-2</v>
      </c>
      <c r="G38" s="15"/>
    </row>
    <row r="39" spans="1:7" x14ac:dyDescent="0.3">
      <c r="A39" s="12" t="s">
        <v>1564</v>
      </c>
      <c r="B39" s="30" t="s">
        <v>1565</v>
      </c>
      <c r="C39" s="30" t="s">
        <v>964</v>
      </c>
      <c r="D39" s="13">
        <v>367315</v>
      </c>
      <c r="E39" s="14">
        <v>1779.46</v>
      </c>
      <c r="F39" s="15">
        <v>1.37E-2</v>
      </c>
      <c r="G39" s="15"/>
    </row>
    <row r="40" spans="1:7" x14ac:dyDescent="0.3">
      <c r="A40" s="12" t="s">
        <v>1599</v>
      </c>
      <c r="B40" s="30" t="s">
        <v>1600</v>
      </c>
      <c r="C40" s="30" t="s">
        <v>1099</v>
      </c>
      <c r="D40" s="13">
        <v>133142</v>
      </c>
      <c r="E40" s="14">
        <v>1777.58</v>
      </c>
      <c r="F40" s="15">
        <v>1.37E-2</v>
      </c>
      <c r="G40" s="15"/>
    </row>
    <row r="41" spans="1:7" x14ac:dyDescent="0.3">
      <c r="A41" s="12" t="s">
        <v>1444</v>
      </c>
      <c r="B41" s="30" t="s">
        <v>1445</v>
      </c>
      <c r="C41" s="30" t="s">
        <v>1188</v>
      </c>
      <c r="D41" s="13">
        <v>666254</v>
      </c>
      <c r="E41" s="14">
        <v>1737.59</v>
      </c>
      <c r="F41" s="15">
        <v>1.34E-2</v>
      </c>
      <c r="G41" s="15"/>
    </row>
    <row r="42" spans="1:7" x14ac:dyDescent="0.3">
      <c r="A42" s="12" t="s">
        <v>1601</v>
      </c>
      <c r="B42" s="30" t="s">
        <v>1602</v>
      </c>
      <c r="C42" s="30" t="s">
        <v>978</v>
      </c>
      <c r="D42" s="13">
        <v>27611</v>
      </c>
      <c r="E42" s="14">
        <v>1706.77</v>
      </c>
      <c r="F42" s="15">
        <v>1.3100000000000001E-2</v>
      </c>
      <c r="G42" s="15"/>
    </row>
    <row r="43" spans="1:7" x14ac:dyDescent="0.3">
      <c r="A43" s="12" t="s">
        <v>1174</v>
      </c>
      <c r="B43" s="30" t="s">
        <v>1175</v>
      </c>
      <c r="C43" s="30" t="s">
        <v>1099</v>
      </c>
      <c r="D43" s="13">
        <v>51468</v>
      </c>
      <c r="E43" s="14">
        <v>1679.27</v>
      </c>
      <c r="F43" s="15">
        <v>1.29E-2</v>
      </c>
      <c r="G43" s="15"/>
    </row>
    <row r="44" spans="1:7" x14ac:dyDescent="0.3">
      <c r="A44" s="12" t="s">
        <v>1603</v>
      </c>
      <c r="B44" s="30" t="s">
        <v>1604</v>
      </c>
      <c r="C44" s="30" t="s">
        <v>912</v>
      </c>
      <c r="D44" s="13">
        <v>94803</v>
      </c>
      <c r="E44" s="14">
        <v>1674.84</v>
      </c>
      <c r="F44" s="15">
        <v>1.29E-2</v>
      </c>
      <c r="G44" s="15"/>
    </row>
    <row r="45" spans="1:7" x14ac:dyDescent="0.3">
      <c r="A45" s="12" t="s">
        <v>1605</v>
      </c>
      <c r="B45" s="30" t="s">
        <v>1606</v>
      </c>
      <c r="C45" s="30" t="s">
        <v>912</v>
      </c>
      <c r="D45" s="13">
        <v>292438</v>
      </c>
      <c r="E45" s="14">
        <v>1665.87</v>
      </c>
      <c r="F45" s="15">
        <v>1.2800000000000001E-2</v>
      </c>
      <c r="G45" s="15"/>
    </row>
    <row r="46" spans="1:7" x14ac:dyDescent="0.3">
      <c r="A46" s="12" t="s">
        <v>1607</v>
      </c>
      <c r="B46" s="30" t="s">
        <v>1608</v>
      </c>
      <c r="C46" s="30" t="s">
        <v>846</v>
      </c>
      <c r="D46" s="13">
        <v>839743</v>
      </c>
      <c r="E46" s="14">
        <v>1631.2</v>
      </c>
      <c r="F46" s="15">
        <v>1.26E-2</v>
      </c>
      <c r="G46" s="15"/>
    </row>
    <row r="47" spans="1:7" x14ac:dyDescent="0.3">
      <c r="A47" s="12" t="s">
        <v>1609</v>
      </c>
      <c r="B47" s="30" t="s">
        <v>1610</v>
      </c>
      <c r="C47" s="30" t="s">
        <v>1099</v>
      </c>
      <c r="D47" s="13">
        <v>58516</v>
      </c>
      <c r="E47" s="14">
        <v>1625.11</v>
      </c>
      <c r="F47" s="15">
        <v>1.2500000000000001E-2</v>
      </c>
      <c r="G47" s="15"/>
    </row>
    <row r="48" spans="1:7" x14ac:dyDescent="0.3">
      <c r="A48" s="12" t="s">
        <v>1037</v>
      </c>
      <c r="B48" s="30" t="s">
        <v>1038</v>
      </c>
      <c r="C48" s="30" t="s">
        <v>858</v>
      </c>
      <c r="D48" s="13">
        <v>279555</v>
      </c>
      <c r="E48" s="14">
        <v>1618.76</v>
      </c>
      <c r="F48" s="15">
        <v>1.2500000000000001E-2</v>
      </c>
      <c r="G48" s="15"/>
    </row>
    <row r="49" spans="1:7" x14ac:dyDescent="0.3">
      <c r="A49" s="12" t="s">
        <v>1568</v>
      </c>
      <c r="B49" s="30" t="s">
        <v>1569</v>
      </c>
      <c r="C49" s="30" t="s">
        <v>864</v>
      </c>
      <c r="D49" s="13">
        <v>329537</v>
      </c>
      <c r="E49" s="14">
        <v>1556.57</v>
      </c>
      <c r="F49" s="15">
        <v>1.2E-2</v>
      </c>
      <c r="G49" s="15"/>
    </row>
    <row r="50" spans="1:7" x14ac:dyDescent="0.3">
      <c r="A50" s="12" t="s">
        <v>1611</v>
      </c>
      <c r="B50" s="30" t="s">
        <v>1612</v>
      </c>
      <c r="C50" s="30" t="s">
        <v>1102</v>
      </c>
      <c r="D50" s="13">
        <v>44260</v>
      </c>
      <c r="E50" s="14">
        <v>1543.3</v>
      </c>
      <c r="F50" s="15">
        <v>1.1900000000000001E-2</v>
      </c>
      <c r="G50" s="15"/>
    </row>
    <row r="51" spans="1:7" x14ac:dyDescent="0.3">
      <c r="A51" s="12" t="s">
        <v>1613</v>
      </c>
      <c r="B51" s="30" t="s">
        <v>1614</v>
      </c>
      <c r="C51" s="30" t="s">
        <v>1026</v>
      </c>
      <c r="D51" s="13">
        <v>1268713</v>
      </c>
      <c r="E51" s="14">
        <v>1483.13</v>
      </c>
      <c r="F51" s="15">
        <v>1.14E-2</v>
      </c>
      <c r="G51" s="15"/>
    </row>
    <row r="52" spans="1:7" x14ac:dyDescent="0.3">
      <c r="A52" s="12" t="s">
        <v>1615</v>
      </c>
      <c r="B52" s="30" t="s">
        <v>1616</v>
      </c>
      <c r="C52" s="30" t="s">
        <v>1026</v>
      </c>
      <c r="D52" s="13">
        <v>442035</v>
      </c>
      <c r="E52" s="14">
        <v>1468.22</v>
      </c>
      <c r="F52" s="15">
        <v>1.1299999999999999E-2</v>
      </c>
      <c r="G52" s="15"/>
    </row>
    <row r="53" spans="1:7" x14ac:dyDescent="0.3">
      <c r="A53" s="12" t="s">
        <v>1576</v>
      </c>
      <c r="B53" s="30" t="s">
        <v>1577</v>
      </c>
      <c r="C53" s="30" t="s">
        <v>912</v>
      </c>
      <c r="D53" s="13">
        <v>1996056</v>
      </c>
      <c r="E53" s="14">
        <v>1358.32</v>
      </c>
      <c r="F53" s="15">
        <v>1.0500000000000001E-2</v>
      </c>
      <c r="G53" s="15"/>
    </row>
    <row r="54" spans="1:7" x14ac:dyDescent="0.3">
      <c r="A54" s="12" t="s">
        <v>1018</v>
      </c>
      <c r="B54" s="30" t="s">
        <v>1019</v>
      </c>
      <c r="C54" s="30" t="s">
        <v>890</v>
      </c>
      <c r="D54" s="13">
        <v>379883</v>
      </c>
      <c r="E54" s="14">
        <v>1330.54</v>
      </c>
      <c r="F54" s="15">
        <v>1.0200000000000001E-2</v>
      </c>
      <c r="G54" s="15"/>
    </row>
    <row r="55" spans="1:7" x14ac:dyDescent="0.3">
      <c r="A55" s="12" t="s">
        <v>1617</v>
      </c>
      <c r="B55" s="30" t="s">
        <v>1618</v>
      </c>
      <c r="C55" s="30" t="s">
        <v>1099</v>
      </c>
      <c r="D55" s="13">
        <v>326313</v>
      </c>
      <c r="E55" s="14">
        <v>1327.28</v>
      </c>
      <c r="F55" s="15">
        <v>1.0200000000000001E-2</v>
      </c>
      <c r="G55" s="15"/>
    </row>
    <row r="56" spans="1:7" x14ac:dyDescent="0.3">
      <c r="A56" s="12" t="s">
        <v>1574</v>
      </c>
      <c r="B56" s="30" t="s">
        <v>1575</v>
      </c>
      <c r="C56" s="30" t="s">
        <v>912</v>
      </c>
      <c r="D56" s="13">
        <v>275314</v>
      </c>
      <c r="E56" s="14">
        <v>1321.92</v>
      </c>
      <c r="F56" s="15">
        <v>1.0200000000000001E-2</v>
      </c>
      <c r="G56" s="15"/>
    </row>
    <row r="57" spans="1:7" x14ac:dyDescent="0.3">
      <c r="A57" s="12" t="s">
        <v>1430</v>
      </c>
      <c r="B57" s="30" t="s">
        <v>1431</v>
      </c>
      <c r="C57" s="30" t="s">
        <v>939</v>
      </c>
      <c r="D57" s="13">
        <v>498498</v>
      </c>
      <c r="E57" s="14">
        <v>1294.5999999999999</v>
      </c>
      <c r="F57" s="15">
        <v>0.01</v>
      </c>
      <c r="G57" s="15"/>
    </row>
    <row r="58" spans="1:7" x14ac:dyDescent="0.3">
      <c r="A58" s="12" t="s">
        <v>1619</v>
      </c>
      <c r="B58" s="30" t="s">
        <v>1620</v>
      </c>
      <c r="C58" s="30" t="s">
        <v>1621</v>
      </c>
      <c r="D58" s="13">
        <v>208540</v>
      </c>
      <c r="E58" s="14">
        <v>1283.8800000000001</v>
      </c>
      <c r="F58" s="15">
        <v>9.9000000000000008E-3</v>
      </c>
      <c r="G58" s="15"/>
    </row>
    <row r="59" spans="1:7" x14ac:dyDescent="0.3">
      <c r="A59" s="12" t="s">
        <v>1006</v>
      </c>
      <c r="B59" s="30" t="s">
        <v>1007</v>
      </c>
      <c r="C59" s="30" t="s">
        <v>864</v>
      </c>
      <c r="D59" s="13">
        <v>79851</v>
      </c>
      <c r="E59" s="14">
        <v>1226.79</v>
      </c>
      <c r="F59" s="15">
        <v>9.4000000000000004E-3</v>
      </c>
      <c r="G59" s="15"/>
    </row>
    <row r="60" spans="1:7" x14ac:dyDescent="0.3">
      <c r="A60" s="12" t="s">
        <v>1622</v>
      </c>
      <c r="B60" s="30" t="s">
        <v>1623</v>
      </c>
      <c r="C60" s="30" t="s">
        <v>939</v>
      </c>
      <c r="D60" s="13">
        <v>53705</v>
      </c>
      <c r="E60" s="14">
        <v>1216.18</v>
      </c>
      <c r="F60" s="15">
        <v>9.4000000000000004E-3</v>
      </c>
      <c r="G60" s="15"/>
    </row>
    <row r="61" spans="1:7" x14ac:dyDescent="0.3">
      <c r="A61" s="12" t="s">
        <v>1012</v>
      </c>
      <c r="B61" s="30" t="s">
        <v>1013</v>
      </c>
      <c r="C61" s="30" t="s">
        <v>978</v>
      </c>
      <c r="D61" s="13">
        <v>106650</v>
      </c>
      <c r="E61" s="14">
        <v>1204.67</v>
      </c>
      <c r="F61" s="15">
        <v>9.2999999999999992E-3</v>
      </c>
      <c r="G61" s="15"/>
    </row>
    <row r="62" spans="1:7" x14ac:dyDescent="0.3">
      <c r="A62" s="12" t="s">
        <v>1624</v>
      </c>
      <c r="B62" s="30" t="s">
        <v>1625</v>
      </c>
      <c r="C62" s="30" t="s">
        <v>846</v>
      </c>
      <c r="D62" s="13">
        <v>568314</v>
      </c>
      <c r="E62" s="14">
        <v>1195.1600000000001</v>
      </c>
      <c r="F62" s="15">
        <v>9.1999999999999998E-3</v>
      </c>
      <c r="G62" s="15"/>
    </row>
    <row r="63" spans="1:7" x14ac:dyDescent="0.3">
      <c r="A63" s="12" t="s">
        <v>1626</v>
      </c>
      <c r="B63" s="30" t="s">
        <v>1627</v>
      </c>
      <c r="C63" s="30" t="s">
        <v>858</v>
      </c>
      <c r="D63" s="13">
        <v>231865</v>
      </c>
      <c r="E63" s="14">
        <v>1138.69</v>
      </c>
      <c r="F63" s="15">
        <v>8.8000000000000005E-3</v>
      </c>
      <c r="G63" s="15"/>
    </row>
    <row r="64" spans="1:7" x14ac:dyDescent="0.3">
      <c r="A64" s="12" t="s">
        <v>1628</v>
      </c>
      <c r="B64" s="30" t="s">
        <v>1629</v>
      </c>
      <c r="C64" s="30" t="s">
        <v>861</v>
      </c>
      <c r="D64" s="13">
        <v>59690</v>
      </c>
      <c r="E64" s="14">
        <v>1133.18</v>
      </c>
      <c r="F64" s="15">
        <v>8.6999999999999994E-3</v>
      </c>
      <c r="G64" s="15"/>
    </row>
    <row r="65" spans="1:7" x14ac:dyDescent="0.3">
      <c r="A65" s="12" t="s">
        <v>1554</v>
      </c>
      <c r="B65" s="30" t="s">
        <v>1555</v>
      </c>
      <c r="C65" s="30" t="s">
        <v>887</v>
      </c>
      <c r="D65" s="13">
        <v>440917</v>
      </c>
      <c r="E65" s="14">
        <v>1115.3</v>
      </c>
      <c r="F65" s="15">
        <v>8.6E-3</v>
      </c>
      <c r="G65" s="15"/>
    </row>
    <row r="66" spans="1:7" x14ac:dyDescent="0.3">
      <c r="A66" s="12" t="s">
        <v>915</v>
      </c>
      <c r="B66" s="30" t="s">
        <v>916</v>
      </c>
      <c r="C66" s="30" t="s">
        <v>917</v>
      </c>
      <c r="D66" s="13">
        <v>86415</v>
      </c>
      <c r="E66" s="14">
        <v>1114.1099999999999</v>
      </c>
      <c r="F66" s="15">
        <v>8.6E-3</v>
      </c>
      <c r="G66" s="15"/>
    </row>
    <row r="67" spans="1:7" x14ac:dyDescent="0.3">
      <c r="A67" s="12" t="s">
        <v>1539</v>
      </c>
      <c r="B67" s="30" t="s">
        <v>1540</v>
      </c>
      <c r="C67" s="30" t="s">
        <v>1026</v>
      </c>
      <c r="D67" s="13">
        <v>1276108</v>
      </c>
      <c r="E67" s="14">
        <v>1040.03</v>
      </c>
      <c r="F67" s="15">
        <v>8.0000000000000002E-3</v>
      </c>
      <c r="G67" s="15"/>
    </row>
    <row r="68" spans="1:7" x14ac:dyDescent="0.3">
      <c r="A68" s="12" t="s">
        <v>1450</v>
      </c>
      <c r="B68" s="30" t="s">
        <v>1451</v>
      </c>
      <c r="C68" s="30" t="s">
        <v>852</v>
      </c>
      <c r="D68" s="13">
        <v>899052</v>
      </c>
      <c r="E68" s="14">
        <v>900.4</v>
      </c>
      <c r="F68" s="15">
        <v>6.8999999999999999E-3</v>
      </c>
      <c r="G68" s="15"/>
    </row>
    <row r="69" spans="1:7" x14ac:dyDescent="0.3">
      <c r="A69" s="12" t="s">
        <v>1630</v>
      </c>
      <c r="B69" s="30" t="s">
        <v>1631</v>
      </c>
      <c r="C69" s="30" t="s">
        <v>1088</v>
      </c>
      <c r="D69" s="13">
        <v>100536</v>
      </c>
      <c r="E69" s="14">
        <v>779.36</v>
      </c>
      <c r="F69" s="15">
        <v>6.0000000000000001E-3</v>
      </c>
      <c r="G69" s="15"/>
    </row>
    <row r="70" spans="1:7" x14ac:dyDescent="0.3">
      <c r="A70" s="12" t="s">
        <v>1632</v>
      </c>
      <c r="B70" s="30" t="s">
        <v>1633</v>
      </c>
      <c r="C70" s="30" t="s">
        <v>1053</v>
      </c>
      <c r="D70" s="13">
        <v>59740</v>
      </c>
      <c r="E70" s="14">
        <v>769.12</v>
      </c>
      <c r="F70" s="15">
        <v>5.8999999999999999E-3</v>
      </c>
      <c r="G70" s="15"/>
    </row>
    <row r="71" spans="1:7" x14ac:dyDescent="0.3">
      <c r="A71" s="12" t="s">
        <v>1570</v>
      </c>
      <c r="B71" s="30" t="s">
        <v>1571</v>
      </c>
      <c r="C71" s="30" t="s">
        <v>939</v>
      </c>
      <c r="D71" s="13">
        <v>18126</v>
      </c>
      <c r="E71" s="14">
        <v>743.84</v>
      </c>
      <c r="F71" s="15">
        <v>5.7000000000000002E-3</v>
      </c>
      <c r="G71" s="15"/>
    </row>
    <row r="72" spans="1:7" x14ac:dyDescent="0.3">
      <c r="A72" s="12" t="s">
        <v>1634</v>
      </c>
      <c r="B72" s="30" t="s">
        <v>1635</v>
      </c>
      <c r="C72" s="30" t="s">
        <v>1026</v>
      </c>
      <c r="D72" s="13">
        <v>35294</v>
      </c>
      <c r="E72" s="14">
        <v>654.72</v>
      </c>
      <c r="F72" s="15">
        <v>5.0000000000000001E-3</v>
      </c>
      <c r="G72" s="15"/>
    </row>
    <row r="73" spans="1:7" x14ac:dyDescent="0.3">
      <c r="A73" s="12" t="s">
        <v>1636</v>
      </c>
      <c r="B73" s="30" t="s">
        <v>1637</v>
      </c>
      <c r="C73" s="30" t="s">
        <v>978</v>
      </c>
      <c r="D73" s="13">
        <v>135642</v>
      </c>
      <c r="E73" s="14">
        <v>623.21</v>
      </c>
      <c r="F73" s="15">
        <v>4.7999999999999996E-3</v>
      </c>
      <c r="G73" s="15"/>
    </row>
    <row r="74" spans="1:7" x14ac:dyDescent="0.3">
      <c r="A74" s="12" t="s">
        <v>1638</v>
      </c>
      <c r="B74" s="30" t="s">
        <v>1639</v>
      </c>
      <c r="C74" s="30" t="s">
        <v>852</v>
      </c>
      <c r="D74" s="13">
        <v>93300</v>
      </c>
      <c r="E74" s="14">
        <v>621.47</v>
      </c>
      <c r="F74" s="15">
        <v>4.7999999999999996E-3</v>
      </c>
      <c r="G74" s="15"/>
    </row>
    <row r="75" spans="1:7" x14ac:dyDescent="0.3">
      <c r="A75" s="12" t="s">
        <v>1640</v>
      </c>
      <c r="B75" s="30" t="s">
        <v>1641</v>
      </c>
      <c r="C75" s="30" t="s">
        <v>1188</v>
      </c>
      <c r="D75" s="13">
        <v>128463</v>
      </c>
      <c r="E75" s="14">
        <v>561.25</v>
      </c>
      <c r="F75" s="15">
        <v>4.3E-3</v>
      </c>
      <c r="G75" s="15"/>
    </row>
    <row r="76" spans="1:7" x14ac:dyDescent="0.3">
      <c r="A76" s="12" t="s">
        <v>1642</v>
      </c>
      <c r="B76" s="30" t="s">
        <v>1643</v>
      </c>
      <c r="C76" s="30" t="s">
        <v>917</v>
      </c>
      <c r="D76" s="13">
        <v>37598</v>
      </c>
      <c r="E76" s="14">
        <v>491.52</v>
      </c>
      <c r="F76" s="15">
        <v>3.8E-3</v>
      </c>
      <c r="G76" s="15"/>
    </row>
    <row r="77" spans="1:7" x14ac:dyDescent="0.3">
      <c r="A77" s="12" t="s">
        <v>1076</v>
      </c>
      <c r="B77" s="30" t="s">
        <v>1077</v>
      </c>
      <c r="C77" s="30" t="s">
        <v>864</v>
      </c>
      <c r="D77" s="13">
        <v>14658</v>
      </c>
      <c r="E77" s="14">
        <v>398.19</v>
      </c>
      <c r="F77" s="15">
        <v>3.0999999999999999E-3</v>
      </c>
      <c r="G77" s="15"/>
    </row>
    <row r="78" spans="1:7" x14ac:dyDescent="0.3">
      <c r="A78" s="12" t="s">
        <v>1644</v>
      </c>
      <c r="B78" s="30" t="s">
        <v>1645</v>
      </c>
      <c r="C78" s="30" t="s">
        <v>861</v>
      </c>
      <c r="D78" s="13">
        <v>121901</v>
      </c>
      <c r="E78" s="14">
        <v>364.12</v>
      </c>
      <c r="F78" s="15">
        <v>2.8E-3</v>
      </c>
      <c r="G78" s="15"/>
    </row>
    <row r="79" spans="1:7" x14ac:dyDescent="0.3">
      <c r="A79" s="12" t="s">
        <v>1646</v>
      </c>
      <c r="B79" s="30" t="s">
        <v>1647</v>
      </c>
      <c r="C79" s="30" t="s">
        <v>978</v>
      </c>
      <c r="D79" s="13">
        <v>14909</v>
      </c>
      <c r="E79" s="14">
        <v>328.21</v>
      </c>
      <c r="F79" s="15">
        <v>2.5000000000000001E-3</v>
      </c>
      <c r="G79" s="15"/>
    </row>
    <row r="80" spans="1:7" x14ac:dyDescent="0.3">
      <c r="A80" s="12" t="s">
        <v>1648</v>
      </c>
      <c r="B80" s="30" t="s">
        <v>1649</v>
      </c>
      <c r="C80" s="30" t="s">
        <v>1188</v>
      </c>
      <c r="D80" s="13">
        <v>258757</v>
      </c>
      <c r="E80" s="14">
        <v>208.3</v>
      </c>
      <c r="F80" s="15">
        <v>1.6000000000000001E-3</v>
      </c>
      <c r="G80" s="15"/>
    </row>
    <row r="81" spans="1:7" x14ac:dyDescent="0.3">
      <c r="A81" s="16" t="s">
        <v>104</v>
      </c>
      <c r="B81" s="31"/>
      <c r="C81" s="31"/>
      <c r="D81" s="17"/>
      <c r="E81" s="37">
        <v>127380.78</v>
      </c>
      <c r="F81" s="38">
        <v>0.98060000000000003</v>
      </c>
      <c r="G81" s="20"/>
    </row>
    <row r="82" spans="1:7" x14ac:dyDescent="0.3">
      <c r="A82" s="16" t="s">
        <v>1217</v>
      </c>
      <c r="B82" s="30"/>
      <c r="C82" s="30"/>
      <c r="D82" s="13"/>
      <c r="E82" s="14"/>
      <c r="F82" s="15"/>
      <c r="G82" s="15"/>
    </row>
    <row r="83" spans="1:7" x14ac:dyDescent="0.3">
      <c r="A83" s="16" t="s">
        <v>104</v>
      </c>
      <c r="B83" s="30"/>
      <c r="C83" s="30"/>
      <c r="D83" s="13"/>
      <c r="E83" s="39" t="s">
        <v>90</v>
      </c>
      <c r="F83" s="40" t="s">
        <v>90</v>
      </c>
      <c r="G83" s="15"/>
    </row>
    <row r="84" spans="1:7" x14ac:dyDescent="0.3">
      <c r="A84" s="21" t="s">
        <v>128</v>
      </c>
      <c r="B84" s="32"/>
      <c r="C84" s="32"/>
      <c r="D84" s="22"/>
      <c r="E84" s="27">
        <v>127380.78</v>
      </c>
      <c r="F84" s="28">
        <v>0.98060000000000003</v>
      </c>
      <c r="G84" s="20"/>
    </row>
    <row r="85" spans="1:7" x14ac:dyDescent="0.3">
      <c r="A85" s="12"/>
      <c r="B85" s="30"/>
      <c r="C85" s="30"/>
      <c r="D85" s="13"/>
      <c r="E85" s="14"/>
      <c r="F85" s="15"/>
      <c r="G85" s="15"/>
    </row>
    <row r="86" spans="1:7" x14ac:dyDescent="0.3">
      <c r="A86" s="12"/>
      <c r="B86" s="30"/>
      <c r="C86" s="30"/>
      <c r="D86" s="13"/>
      <c r="E86" s="14"/>
      <c r="F86" s="15"/>
      <c r="G86" s="15"/>
    </row>
    <row r="87" spans="1:7" x14ac:dyDescent="0.3">
      <c r="A87" s="16" t="s">
        <v>129</v>
      </c>
      <c r="B87" s="30"/>
      <c r="C87" s="30"/>
      <c r="D87" s="13"/>
      <c r="E87" s="14"/>
      <c r="F87" s="15"/>
      <c r="G87" s="15"/>
    </row>
    <row r="88" spans="1:7" x14ac:dyDescent="0.3">
      <c r="A88" s="12" t="s">
        <v>130</v>
      </c>
      <c r="B88" s="30"/>
      <c r="C88" s="30"/>
      <c r="D88" s="13"/>
      <c r="E88" s="14">
        <v>3171.06</v>
      </c>
      <c r="F88" s="15">
        <v>2.4400000000000002E-2</v>
      </c>
      <c r="G88" s="15">
        <v>5.4016000000000002E-2</v>
      </c>
    </row>
    <row r="89" spans="1:7" x14ac:dyDescent="0.3">
      <c r="A89" s="16" t="s">
        <v>104</v>
      </c>
      <c r="B89" s="31"/>
      <c r="C89" s="31"/>
      <c r="D89" s="17"/>
      <c r="E89" s="37">
        <v>3171.06</v>
      </c>
      <c r="F89" s="38">
        <v>2.4400000000000002E-2</v>
      </c>
      <c r="G89" s="20"/>
    </row>
    <row r="90" spans="1:7" x14ac:dyDescent="0.3">
      <c r="A90" s="12"/>
      <c r="B90" s="30"/>
      <c r="C90" s="30"/>
      <c r="D90" s="13"/>
      <c r="E90" s="14"/>
      <c r="F90" s="15"/>
      <c r="G90" s="15"/>
    </row>
    <row r="91" spans="1:7" x14ac:dyDescent="0.3">
      <c r="A91" s="21" t="s">
        <v>128</v>
      </c>
      <c r="B91" s="32"/>
      <c r="C91" s="32"/>
      <c r="D91" s="22"/>
      <c r="E91" s="18">
        <v>3171.06</v>
      </c>
      <c r="F91" s="19">
        <v>2.4400000000000002E-2</v>
      </c>
      <c r="G91" s="20"/>
    </row>
    <row r="92" spans="1:7" x14ac:dyDescent="0.3">
      <c r="A92" s="12" t="s">
        <v>131</v>
      </c>
      <c r="B92" s="30"/>
      <c r="C92" s="30"/>
      <c r="D92" s="13"/>
      <c r="E92" s="14">
        <v>0.93856470000000003</v>
      </c>
      <c r="F92" s="15">
        <v>6.9999999999999999E-6</v>
      </c>
      <c r="G92" s="15"/>
    </row>
    <row r="93" spans="1:7" x14ac:dyDescent="0.3">
      <c r="A93" s="12" t="s">
        <v>132</v>
      </c>
      <c r="B93" s="30"/>
      <c r="C93" s="30"/>
      <c r="D93" s="13"/>
      <c r="E93" s="23">
        <v>-620.89856469999995</v>
      </c>
      <c r="F93" s="24">
        <v>-5.0070000000000002E-3</v>
      </c>
      <c r="G93" s="15">
        <v>5.4016000000000002E-2</v>
      </c>
    </row>
    <row r="94" spans="1:7" x14ac:dyDescent="0.3">
      <c r="A94" s="25" t="s">
        <v>133</v>
      </c>
      <c r="B94" s="33"/>
      <c r="C94" s="33"/>
      <c r="D94" s="26"/>
      <c r="E94" s="27">
        <v>129931.88</v>
      </c>
      <c r="F94" s="28">
        <v>1</v>
      </c>
      <c r="G94" s="28"/>
    </row>
    <row r="99" spans="1:7" x14ac:dyDescent="0.3">
      <c r="A99" s="1" t="s">
        <v>1959</v>
      </c>
    </row>
    <row r="100" spans="1:7" x14ac:dyDescent="0.3">
      <c r="A100" s="47" t="s">
        <v>1960</v>
      </c>
      <c r="B100" s="34" t="s">
        <v>90</v>
      </c>
    </row>
    <row r="101" spans="1:7" x14ac:dyDescent="0.3">
      <c r="A101" t="s">
        <v>1961</v>
      </c>
    </row>
    <row r="102" spans="1:7" x14ac:dyDescent="0.3">
      <c r="A102" t="s">
        <v>1962</v>
      </c>
      <c r="B102" t="s">
        <v>1963</v>
      </c>
      <c r="C102" t="s">
        <v>1963</v>
      </c>
    </row>
    <row r="103" spans="1:7" x14ac:dyDescent="0.3">
      <c r="B103" s="48">
        <v>44771</v>
      </c>
      <c r="C103" s="48">
        <v>44803</v>
      </c>
    </row>
    <row r="104" spans="1:7" x14ac:dyDescent="0.3">
      <c r="A104" t="s">
        <v>1967</v>
      </c>
      <c r="B104">
        <v>25.449000000000002</v>
      </c>
      <c r="C104">
        <v>26.719000000000001</v>
      </c>
      <c r="E104" s="2"/>
      <c r="G104"/>
    </row>
    <row r="105" spans="1:7" x14ac:dyDescent="0.3">
      <c r="A105" t="s">
        <v>1968</v>
      </c>
      <c r="B105">
        <v>22.263999999999999</v>
      </c>
      <c r="C105">
        <v>23.376000000000001</v>
      </c>
      <c r="E105" s="2"/>
      <c r="G105"/>
    </row>
    <row r="106" spans="1:7" x14ac:dyDescent="0.3">
      <c r="A106" t="s">
        <v>1992</v>
      </c>
      <c r="B106">
        <v>24.079000000000001</v>
      </c>
      <c r="C106">
        <v>25.244</v>
      </c>
      <c r="E106" s="2"/>
      <c r="G106"/>
    </row>
    <row r="107" spans="1:7" x14ac:dyDescent="0.3">
      <c r="A107" t="s">
        <v>1993</v>
      </c>
      <c r="B107">
        <v>20.923999999999999</v>
      </c>
      <c r="C107">
        <v>21.936</v>
      </c>
      <c r="E107" s="2"/>
      <c r="G107"/>
    </row>
    <row r="108" spans="1:7" x14ac:dyDescent="0.3">
      <c r="E108" s="2"/>
      <c r="G108"/>
    </row>
    <row r="109" spans="1:7" x14ac:dyDescent="0.3">
      <c r="A109" t="s">
        <v>1978</v>
      </c>
      <c r="B109" s="34" t="s">
        <v>90</v>
      </c>
    </row>
    <row r="110" spans="1:7" x14ac:dyDescent="0.3">
      <c r="A110" t="s">
        <v>1979</v>
      </c>
      <c r="B110" s="34" t="s">
        <v>90</v>
      </c>
    </row>
    <row r="111" spans="1:7" ht="28.8" x14ac:dyDescent="0.3">
      <c r="A111" s="47" t="s">
        <v>1980</v>
      </c>
      <c r="B111" s="34" t="s">
        <v>90</v>
      </c>
    </row>
    <row r="112" spans="1:7" x14ac:dyDescent="0.3">
      <c r="A112" s="47" t="s">
        <v>1981</v>
      </c>
      <c r="B112" s="34" t="s">
        <v>90</v>
      </c>
    </row>
    <row r="113" spans="1:4" x14ac:dyDescent="0.3">
      <c r="A113" t="s">
        <v>2022</v>
      </c>
      <c r="B113" s="49">
        <v>0.20106499999999999</v>
      </c>
    </row>
    <row r="114" spans="1:4" ht="28.8" x14ac:dyDescent="0.3">
      <c r="A114" s="47" t="s">
        <v>1983</v>
      </c>
      <c r="B114" s="34" t="s">
        <v>90</v>
      </c>
    </row>
    <row r="115" spans="1:4" ht="28.8" x14ac:dyDescent="0.3">
      <c r="A115" s="47" t="s">
        <v>1984</v>
      </c>
      <c r="B115" s="34" t="s">
        <v>90</v>
      </c>
    </row>
    <row r="116" spans="1:4" x14ac:dyDescent="0.3">
      <c r="A116" t="s">
        <v>2116</v>
      </c>
      <c r="B116" s="34" t="s">
        <v>90</v>
      </c>
    </row>
    <row r="117" spans="1:4" x14ac:dyDescent="0.3">
      <c r="A117" t="s">
        <v>2117</v>
      </c>
      <c r="B117" s="34" t="s">
        <v>90</v>
      </c>
    </row>
    <row r="120" spans="1:4" ht="28.8" x14ac:dyDescent="0.3">
      <c r="A120" s="67" t="s">
        <v>2167</v>
      </c>
      <c r="B120" s="57" t="s">
        <v>2168</v>
      </c>
      <c r="C120" s="57" t="s">
        <v>2125</v>
      </c>
      <c r="D120" s="77" t="s">
        <v>2126</v>
      </c>
    </row>
    <row r="121" spans="1:4" ht="81" customHeight="1" x14ac:dyDescent="0.3">
      <c r="A121" s="72" t="str">
        <f>HYPERLINK("[EDEL_Portfolio Monthly Notes 31-Aug-2022.xlsx]EEESCF!A1","Edelweiss Small Cap Fund")</f>
        <v>Edelweiss Small Cap Fund</v>
      </c>
      <c r="B121" s="58"/>
      <c r="C121" s="58" t="s">
        <v>2147</v>
      </c>
      <c r="D121"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44F0-C46D-479E-A631-29D28B5F0E6A}">
  <dimension ref="A1:H200"/>
  <sheetViews>
    <sheetView showGridLines="0" workbookViewId="0">
      <pane ySplit="4" topLeftCell="A194" activePane="bottomLeft" state="frozen"/>
      <selection sqref="A1:B1"/>
      <selection pane="bottomLeft" activeCell="A199" sqref="A199:D19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55</v>
      </c>
      <c r="B1" s="65"/>
      <c r="C1" s="65"/>
      <c r="D1" s="65"/>
      <c r="E1" s="65"/>
      <c r="F1" s="65"/>
      <c r="G1" s="65"/>
      <c r="H1" s="51" t="str">
        <f>HYPERLINK("[EDEL_Portfolio Monthly 31-Aug-2022.xlsx]Index!A1","Index")</f>
        <v>Index</v>
      </c>
    </row>
    <row r="2" spans="1:8" ht="18" x14ac:dyDescent="0.3">
      <c r="A2" s="65" t="s">
        <v>56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841</v>
      </c>
      <c r="B8" s="30" t="s">
        <v>842</v>
      </c>
      <c r="C8" s="30" t="s">
        <v>843</v>
      </c>
      <c r="D8" s="13">
        <v>90800</v>
      </c>
      <c r="E8" s="14">
        <v>2395.2600000000002</v>
      </c>
      <c r="F8" s="15">
        <v>7.5200000000000003E-2</v>
      </c>
      <c r="G8" s="15"/>
    </row>
    <row r="9" spans="1:8" x14ac:dyDescent="0.3">
      <c r="A9" s="12" t="s">
        <v>835</v>
      </c>
      <c r="B9" s="30" t="s">
        <v>836</v>
      </c>
      <c r="C9" s="30" t="s">
        <v>837</v>
      </c>
      <c r="D9" s="13">
        <v>198750</v>
      </c>
      <c r="E9" s="14">
        <v>1673.77</v>
      </c>
      <c r="F9" s="15">
        <v>5.2499999999999998E-2</v>
      </c>
      <c r="G9" s="15"/>
    </row>
    <row r="10" spans="1:8" x14ac:dyDescent="0.3">
      <c r="A10" s="12" t="s">
        <v>880</v>
      </c>
      <c r="B10" s="30" t="s">
        <v>881</v>
      </c>
      <c r="C10" s="30" t="s">
        <v>846</v>
      </c>
      <c r="D10" s="13">
        <v>162860</v>
      </c>
      <c r="E10" s="14">
        <v>1445.06</v>
      </c>
      <c r="F10" s="15">
        <v>4.5400000000000003E-2</v>
      </c>
      <c r="G10" s="15"/>
    </row>
    <row r="11" spans="1:8" x14ac:dyDescent="0.3">
      <c r="A11" s="12" t="s">
        <v>862</v>
      </c>
      <c r="B11" s="30" t="s">
        <v>863</v>
      </c>
      <c r="C11" s="30" t="s">
        <v>864</v>
      </c>
      <c r="D11" s="13">
        <v>307800</v>
      </c>
      <c r="E11" s="14">
        <v>1265.83</v>
      </c>
      <c r="F11" s="15">
        <v>3.9699999999999999E-2</v>
      </c>
      <c r="G11" s="15"/>
    </row>
    <row r="12" spans="1:8" x14ac:dyDescent="0.3">
      <c r="A12" s="12" t="s">
        <v>844</v>
      </c>
      <c r="B12" s="30" t="s">
        <v>845</v>
      </c>
      <c r="C12" s="30" t="s">
        <v>846</v>
      </c>
      <c r="D12" s="13">
        <v>84000</v>
      </c>
      <c r="E12" s="14">
        <v>1248.32</v>
      </c>
      <c r="F12" s="15">
        <v>3.9199999999999999E-2</v>
      </c>
      <c r="G12" s="15"/>
    </row>
    <row r="13" spans="1:8" x14ac:dyDescent="0.3">
      <c r="A13" s="12" t="s">
        <v>838</v>
      </c>
      <c r="B13" s="30" t="s">
        <v>839</v>
      </c>
      <c r="C13" s="30" t="s">
        <v>840</v>
      </c>
      <c r="D13" s="13">
        <v>34000</v>
      </c>
      <c r="E13" s="14">
        <v>1086.08</v>
      </c>
      <c r="F13" s="15">
        <v>3.4099999999999998E-2</v>
      </c>
      <c r="G13" s="15"/>
    </row>
    <row r="14" spans="1:8" x14ac:dyDescent="0.3">
      <c r="A14" s="12" t="s">
        <v>1046</v>
      </c>
      <c r="B14" s="30" t="s">
        <v>1047</v>
      </c>
      <c r="C14" s="30" t="s">
        <v>1045</v>
      </c>
      <c r="D14" s="13">
        <v>266237</v>
      </c>
      <c r="E14" s="14">
        <v>853.29</v>
      </c>
      <c r="F14" s="15">
        <v>2.6800000000000001E-2</v>
      </c>
      <c r="G14" s="15"/>
    </row>
    <row r="15" spans="1:8" x14ac:dyDescent="0.3">
      <c r="A15" s="12" t="s">
        <v>1084</v>
      </c>
      <c r="B15" s="30" t="s">
        <v>1085</v>
      </c>
      <c r="C15" s="30" t="s">
        <v>846</v>
      </c>
      <c r="D15" s="13">
        <v>140000</v>
      </c>
      <c r="E15" s="14">
        <v>743.75</v>
      </c>
      <c r="F15" s="15">
        <v>2.3300000000000001E-2</v>
      </c>
      <c r="G15" s="15"/>
    </row>
    <row r="16" spans="1:8" x14ac:dyDescent="0.3">
      <c r="A16" s="12" t="s">
        <v>1139</v>
      </c>
      <c r="B16" s="30" t="s">
        <v>1140</v>
      </c>
      <c r="C16" s="30" t="s">
        <v>861</v>
      </c>
      <c r="D16" s="13">
        <v>46000</v>
      </c>
      <c r="E16" s="14">
        <v>686.76</v>
      </c>
      <c r="F16" s="15">
        <v>2.1600000000000001E-2</v>
      </c>
      <c r="G16" s="15"/>
    </row>
    <row r="17" spans="1:7" x14ac:dyDescent="0.3">
      <c r="A17" s="12" t="s">
        <v>1186</v>
      </c>
      <c r="B17" s="30" t="s">
        <v>1187</v>
      </c>
      <c r="C17" s="30" t="s">
        <v>1188</v>
      </c>
      <c r="D17" s="13">
        <v>34230</v>
      </c>
      <c r="E17" s="14">
        <v>658.07</v>
      </c>
      <c r="F17" s="15">
        <v>2.07E-2</v>
      </c>
      <c r="G17" s="15"/>
    </row>
    <row r="18" spans="1:7" x14ac:dyDescent="0.3">
      <c r="A18" s="12" t="s">
        <v>944</v>
      </c>
      <c r="B18" s="30" t="s">
        <v>945</v>
      </c>
      <c r="C18" s="30" t="s">
        <v>846</v>
      </c>
      <c r="D18" s="13">
        <v>79727</v>
      </c>
      <c r="E18" s="14">
        <v>599.15</v>
      </c>
      <c r="F18" s="15">
        <v>1.8800000000000001E-2</v>
      </c>
      <c r="G18" s="15"/>
    </row>
    <row r="19" spans="1:7" x14ac:dyDescent="0.3">
      <c r="A19" s="12" t="s">
        <v>853</v>
      </c>
      <c r="B19" s="30" t="s">
        <v>854</v>
      </c>
      <c r="C19" s="30" t="s">
        <v>855</v>
      </c>
      <c r="D19" s="13">
        <v>5240</v>
      </c>
      <c r="E19" s="14">
        <v>475.91</v>
      </c>
      <c r="F19" s="15">
        <v>1.49E-2</v>
      </c>
      <c r="G19" s="15"/>
    </row>
    <row r="20" spans="1:7" x14ac:dyDescent="0.3">
      <c r="A20" s="12" t="s">
        <v>1043</v>
      </c>
      <c r="B20" s="30" t="s">
        <v>1044</v>
      </c>
      <c r="C20" s="30" t="s">
        <v>1045</v>
      </c>
      <c r="D20" s="13">
        <v>14000</v>
      </c>
      <c r="E20" s="14">
        <v>372.38</v>
      </c>
      <c r="F20" s="15">
        <v>1.17E-2</v>
      </c>
      <c r="G20" s="15"/>
    </row>
    <row r="21" spans="1:7" x14ac:dyDescent="0.3">
      <c r="A21" s="12" t="s">
        <v>951</v>
      </c>
      <c r="B21" s="30" t="s">
        <v>952</v>
      </c>
      <c r="C21" s="30" t="s">
        <v>953</v>
      </c>
      <c r="D21" s="13">
        <v>170200</v>
      </c>
      <c r="E21" s="14">
        <v>359.89</v>
      </c>
      <c r="F21" s="15">
        <v>1.1299999999999999E-2</v>
      </c>
      <c r="G21" s="15"/>
    </row>
    <row r="22" spans="1:7" x14ac:dyDescent="0.3">
      <c r="A22" s="12" t="s">
        <v>893</v>
      </c>
      <c r="B22" s="30" t="s">
        <v>894</v>
      </c>
      <c r="C22" s="30" t="s">
        <v>895</v>
      </c>
      <c r="D22" s="13">
        <v>425000</v>
      </c>
      <c r="E22" s="14">
        <v>342.13</v>
      </c>
      <c r="F22" s="15">
        <v>1.0699999999999999E-2</v>
      </c>
      <c r="G22" s="15"/>
    </row>
    <row r="23" spans="1:7" x14ac:dyDescent="0.3">
      <c r="A23" s="12" t="s">
        <v>859</v>
      </c>
      <c r="B23" s="30" t="s">
        <v>860</v>
      </c>
      <c r="C23" s="30" t="s">
        <v>861</v>
      </c>
      <c r="D23" s="13">
        <v>32928</v>
      </c>
      <c r="E23" s="14">
        <v>309.18</v>
      </c>
      <c r="F23" s="15">
        <v>9.7000000000000003E-3</v>
      </c>
      <c r="G23" s="15"/>
    </row>
    <row r="24" spans="1:7" x14ac:dyDescent="0.3">
      <c r="A24" s="12" t="s">
        <v>1066</v>
      </c>
      <c r="B24" s="30" t="s">
        <v>1067</v>
      </c>
      <c r="C24" s="30" t="s">
        <v>884</v>
      </c>
      <c r="D24" s="13">
        <v>185000</v>
      </c>
      <c r="E24" s="14">
        <v>303.39999999999998</v>
      </c>
      <c r="F24" s="15">
        <v>9.4999999999999998E-3</v>
      </c>
      <c r="G24" s="15"/>
    </row>
    <row r="25" spans="1:7" x14ac:dyDescent="0.3">
      <c r="A25" s="12" t="s">
        <v>900</v>
      </c>
      <c r="B25" s="30" t="s">
        <v>901</v>
      </c>
      <c r="C25" s="30" t="s">
        <v>861</v>
      </c>
      <c r="D25" s="13">
        <v>8800</v>
      </c>
      <c r="E25" s="14">
        <v>282.58</v>
      </c>
      <c r="F25" s="15">
        <v>8.8999999999999999E-3</v>
      </c>
      <c r="G25" s="15"/>
    </row>
    <row r="26" spans="1:7" x14ac:dyDescent="0.3">
      <c r="A26" s="12" t="s">
        <v>850</v>
      </c>
      <c r="B26" s="30" t="s">
        <v>851</v>
      </c>
      <c r="C26" s="30" t="s">
        <v>852</v>
      </c>
      <c r="D26" s="13">
        <v>10737</v>
      </c>
      <c r="E26" s="14">
        <v>262.67</v>
      </c>
      <c r="F26" s="15">
        <v>8.2000000000000007E-3</v>
      </c>
      <c r="G26" s="15"/>
    </row>
    <row r="27" spans="1:7" x14ac:dyDescent="0.3">
      <c r="A27" s="12" t="s">
        <v>1100</v>
      </c>
      <c r="B27" s="30" t="s">
        <v>1101</v>
      </c>
      <c r="C27" s="30" t="s">
        <v>1102</v>
      </c>
      <c r="D27" s="13">
        <v>445</v>
      </c>
      <c r="E27" s="14">
        <v>227.14</v>
      </c>
      <c r="F27" s="15">
        <v>7.1000000000000004E-3</v>
      </c>
      <c r="G27" s="15"/>
    </row>
    <row r="28" spans="1:7" x14ac:dyDescent="0.3">
      <c r="A28" s="12" t="s">
        <v>896</v>
      </c>
      <c r="B28" s="30" t="s">
        <v>897</v>
      </c>
      <c r="C28" s="30" t="s">
        <v>849</v>
      </c>
      <c r="D28" s="13">
        <v>42000</v>
      </c>
      <c r="E28" s="14">
        <v>210.84</v>
      </c>
      <c r="F28" s="15">
        <v>6.6E-3</v>
      </c>
      <c r="G28" s="15"/>
    </row>
    <row r="29" spans="1:7" x14ac:dyDescent="0.3">
      <c r="A29" s="12" t="s">
        <v>1016</v>
      </c>
      <c r="B29" s="30" t="s">
        <v>1017</v>
      </c>
      <c r="C29" s="30" t="s">
        <v>855</v>
      </c>
      <c r="D29" s="13">
        <v>15479</v>
      </c>
      <c r="E29" s="14">
        <v>202.57</v>
      </c>
      <c r="F29" s="15">
        <v>6.4000000000000003E-3</v>
      </c>
      <c r="G29" s="15"/>
    </row>
    <row r="30" spans="1:7" x14ac:dyDescent="0.3">
      <c r="A30" s="12" t="s">
        <v>920</v>
      </c>
      <c r="B30" s="30" t="s">
        <v>921</v>
      </c>
      <c r="C30" s="30" t="s">
        <v>922</v>
      </c>
      <c r="D30" s="13">
        <v>8100</v>
      </c>
      <c r="E30" s="14">
        <v>185.91</v>
      </c>
      <c r="F30" s="15">
        <v>5.7999999999999996E-3</v>
      </c>
      <c r="G30" s="15"/>
    </row>
    <row r="31" spans="1:7" x14ac:dyDescent="0.3">
      <c r="A31" s="12" t="s">
        <v>1056</v>
      </c>
      <c r="B31" s="30" t="s">
        <v>1057</v>
      </c>
      <c r="C31" s="30" t="s">
        <v>855</v>
      </c>
      <c r="D31" s="13">
        <v>6332</v>
      </c>
      <c r="E31" s="14">
        <v>179.68</v>
      </c>
      <c r="F31" s="15">
        <v>5.5999999999999999E-3</v>
      </c>
      <c r="G31" s="15"/>
    </row>
    <row r="32" spans="1:7" x14ac:dyDescent="0.3">
      <c r="A32" s="12" t="s">
        <v>1119</v>
      </c>
      <c r="B32" s="30" t="s">
        <v>1120</v>
      </c>
      <c r="C32" s="30" t="s">
        <v>909</v>
      </c>
      <c r="D32" s="13">
        <v>24610</v>
      </c>
      <c r="E32" s="14">
        <v>178.82</v>
      </c>
      <c r="F32" s="15">
        <v>5.5999999999999999E-3</v>
      </c>
      <c r="G32" s="15"/>
    </row>
    <row r="33" spans="1:7" x14ac:dyDescent="0.3">
      <c r="A33" s="12" t="s">
        <v>905</v>
      </c>
      <c r="B33" s="30" t="s">
        <v>906</v>
      </c>
      <c r="C33" s="30" t="s">
        <v>852</v>
      </c>
      <c r="D33" s="13">
        <v>129497</v>
      </c>
      <c r="E33" s="14">
        <v>154.88</v>
      </c>
      <c r="F33" s="15">
        <v>4.8999999999999998E-3</v>
      </c>
      <c r="G33" s="15"/>
    </row>
    <row r="34" spans="1:7" x14ac:dyDescent="0.3">
      <c r="A34" s="12" t="s">
        <v>1119</v>
      </c>
      <c r="B34" s="30" t="s">
        <v>1456</v>
      </c>
      <c r="C34" s="30" t="s">
        <v>909</v>
      </c>
      <c r="D34" s="13">
        <v>43689</v>
      </c>
      <c r="E34" s="14">
        <v>151.30000000000001</v>
      </c>
      <c r="F34" s="15">
        <v>4.7000000000000002E-3</v>
      </c>
      <c r="G34" s="15"/>
    </row>
    <row r="35" spans="1:7" x14ac:dyDescent="0.3">
      <c r="A35" s="12" t="s">
        <v>1420</v>
      </c>
      <c r="B35" s="30" t="s">
        <v>1421</v>
      </c>
      <c r="C35" s="30" t="s">
        <v>987</v>
      </c>
      <c r="D35" s="13">
        <v>110000</v>
      </c>
      <c r="E35" s="14">
        <v>149.71</v>
      </c>
      <c r="F35" s="15">
        <v>4.7000000000000002E-3</v>
      </c>
      <c r="G35" s="15"/>
    </row>
    <row r="36" spans="1:7" x14ac:dyDescent="0.3">
      <c r="A36" s="12" t="s">
        <v>935</v>
      </c>
      <c r="B36" s="30" t="s">
        <v>936</v>
      </c>
      <c r="C36" s="30" t="s">
        <v>852</v>
      </c>
      <c r="D36" s="13">
        <v>2000</v>
      </c>
      <c r="E36" s="14">
        <v>146.13</v>
      </c>
      <c r="F36" s="15">
        <v>4.5999999999999999E-3</v>
      </c>
      <c r="G36" s="15"/>
    </row>
    <row r="37" spans="1:7" x14ac:dyDescent="0.3">
      <c r="A37" s="12" t="s">
        <v>1058</v>
      </c>
      <c r="B37" s="30" t="s">
        <v>1059</v>
      </c>
      <c r="C37" s="30" t="s">
        <v>861</v>
      </c>
      <c r="D37" s="13">
        <v>4115</v>
      </c>
      <c r="E37" s="14">
        <v>144.76</v>
      </c>
      <c r="F37" s="15">
        <v>4.4999999999999997E-3</v>
      </c>
      <c r="G37" s="15"/>
    </row>
    <row r="38" spans="1:7" x14ac:dyDescent="0.3">
      <c r="A38" s="12" t="s">
        <v>1418</v>
      </c>
      <c r="B38" s="30" t="s">
        <v>1419</v>
      </c>
      <c r="C38" s="30" t="s">
        <v>852</v>
      </c>
      <c r="D38" s="13">
        <v>768</v>
      </c>
      <c r="E38" s="14">
        <v>130.27000000000001</v>
      </c>
      <c r="F38" s="15">
        <v>4.1000000000000003E-3</v>
      </c>
      <c r="G38" s="15"/>
    </row>
    <row r="39" spans="1:7" x14ac:dyDescent="0.3">
      <c r="A39" s="12" t="s">
        <v>1151</v>
      </c>
      <c r="B39" s="30" t="s">
        <v>1152</v>
      </c>
      <c r="C39" s="30" t="s">
        <v>1153</v>
      </c>
      <c r="D39" s="13">
        <v>54720</v>
      </c>
      <c r="E39" s="14">
        <v>128.47999999999999</v>
      </c>
      <c r="F39" s="15">
        <v>4.0000000000000001E-3</v>
      </c>
      <c r="G39" s="15"/>
    </row>
    <row r="40" spans="1:7" x14ac:dyDescent="0.3">
      <c r="A40" s="12" t="s">
        <v>942</v>
      </c>
      <c r="B40" s="30" t="s">
        <v>943</v>
      </c>
      <c r="C40" s="30" t="s">
        <v>864</v>
      </c>
      <c r="D40" s="13">
        <v>7600</v>
      </c>
      <c r="E40" s="14">
        <v>127.58</v>
      </c>
      <c r="F40" s="15">
        <v>4.0000000000000001E-3</v>
      </c>
      <c r="G40" s="15"/>
    </row>
    <row r="41" spans="1:7" x14ac:dyDescent="0.3">
      <c r="A41" s="12" t="s">
        <v>1176</v>
      </c>
      <c r="B41" s="30" t="s">
        <v>1177</v>
      </c>
      <c r="C41" s="30" t="s">
        <v>858</v>
      </c>
      <c r="D41" s="13">
        <v>3000</v>
      </c>
      <c r="E41" s="14">
        <v>127.35</v>
      </c>
      <c r="F41" s="15">
        <v>4.0000000000000001E-3</v>
      </c>
      <c r="G41" s="15"/>
    </row>
    <row r="42" spans="1:7" x14ac:dyDescent="0.3">
      <c r="A42" s="12" t="s">
        <v>1424</v>
      </c>
      <c r="B42" s="30" t="s">
        <v>1425</v>
      </c>
      <c r="C42" s="30" t="s">
        <v>861</v>
      </c>
      <c r="D42" s="13">
        <v>1400</v>
      </c>
      <c r="E42" s="14">
        <v>126.27</v>
      </c>
      <c r="F42" s="15">
        <v>4.0000000000000001E-3</v>
      </c>
      <c r="G42" s="15"/>
    </row>
    <row r="43" spans="1:7" x14ac:dyDescent="0.3">
      <c r="A43" s="12" t="s">
        <v>1531</v>
      </c>
      <c r="B43" s="30" t="s">
        <v>1532</v>
      </c>
      <c r="C43" s="30" t="s">
        <v>964</v>
      </c>
      <c r="D43" s="13">
        <v>900</v>
      </c>
      <c r="E43" s="14">
        <v>125.9</v>
      </c>
      <c r="F43" s="15">
        <v>4.0000000000000001E-3</v>
      </c>
      <c r="G43" s="15"/>
    </row>
    <row r="44" spans="1:7" x14ac:dyDescent="0.3">
      <c r="A44" s="12" t="s">
        <v>1434</v>
      </c>
      <c r="B44" s="30" t="s">
        <v>1435</v>
      </c>
      <c r="C44" s="30" t="s">
        <v>1005</v>
      </c>
      <c r="D44" s="13">
        <v>37400</v>
      </c>
      <c r="E44" s="14">
        <v>125.27</v>
      </c>
      <c r="F44" s="15">
        <v>3.8999999999999998E-3</v>
      </c>
      <c r="G44" s="15"/>
    </row>
    <row r="45" spans="1:7" x14ac:dyDescent="0.3">
      <c r="A45" s="12" t="s">
        <v>1115</v>
      </c>
      <c r="B45" s="30" t="s">
        <v>1116</v>
      </c>
      <c r="C45" s="30" t="s">
        <v>864</v>
      </c>
      <c r="D45" s="13">
        <v>1849</v>
      </c>
      <c r="E45" s="14">
        <v>123.47</v>
      </c>
      <c r="F45" s="15">
        <v>3.8999999999999998E-3</v>
      </c>
      <c r="G45" s="15"/>
    </row>
    <row r="46" spans="1:7" x14ac:dyDescent="0.3">
      <c r="A46" s="12" t="s">
        <v>1209</v>
      </c>
      <c r="B46" s="30" t="s">
        <v>1210</v>
      </c>
      <c r="C46" s="30" t="s">
        <v>922</v>
      </c>
      <c r="D46" s="13">
        <v>40000</v>
      </c>
      <c r="E46" s="14">
        <v>122.6</v>
      </c>
      <c r="F46" s="15">
        <v>3.8E-3</v>
      </c>
      <c r="G46" s="15"/>
    </row>
    <row r="47" spans="1:7" x14ac:dyDescent="0.3">
      <c r="A47" s="12" t="s">
        <v>1182</v>
      </c>
      <c r="B47" s="30" t="s">
        <v>1183</v>
      </c>
      <c r="C47" s="30" t="s">
        <v>843</v>
      </c>
      <c r="D47" s="13">
        <v>35500</v>
      </c>
      <c r="E47" s="14">
        <v>116.67</v>
      </c>
      <c r="F47" s="15">
        <v>3.7000000000000002E-3</v>
      </c>
      <c r="G47" s="15"/>
    </row>
    <row r="48" spans="1:7" x14ac:dyDescent="0.3">
      <c r="A48" s="12" t="s">
        <v>1436</v>
      </c>
      <c r="B48" s="30" t="s">
        <v>1437</v>
      </c>
      <c r="C48" s="30" t="s">
        <v>925</v>
      </c>
      <c r="D48" s="13">
        <v>3605</v>
      </c>
      <c r="E48" s="14">
        <v>108.73</v>
      </c>
      <c r="F48" s="15">
        <v>3.3999999999999998E-3</v>
      </c>
      <c r="G48" s="15"/>
    </row>
    <row r="49" spans="1:7" x14ac:dyDescent="0.3">
      <c r="A49" s="12" t="s">
        <v>888</v>
      </c>
      <c r="B49" s="30" t="s">
        <v>889</v>
      </c>
      <c r="C49" s="30" t="s">
        <v>890</v>
      </c>
      <c r="D49" s="13">
        <v>14005</v>
      </c>
      <c r="E49" s="14">
        <v>107.73</v>
      </c>
      <c r="F49" s="15">
        <v>3.3999999999999998E-3</v>
      </c>
      <c r="G49" s="15"/>
    </row>
    <row r="50" spans="1:7" x14ac:dyDescent="0.3">
      <c r="A50" s="12" t="s">
        <v>928</v>
      </c>
      <c r="B50" s="30" t="s">
        <v>929</v>
      </c>
      <c r="C50" s="30" t="s">
        <v>930</v>
      </c>
      <c r="D50" s="13">
        <v>12541</v>
      </c>
      <c r="E50" s="14">
        <v>101.81</v>
      </c>
      <c r="F50" s="15">
        <v>3.2000000000000002E-3</v>
      </c>
      <c r="G50" s="15"/>
    </row>
    <row r="51" spans="1:7" x14ac:dyDescent="0.3">
      <c r="A51" s="12" t="s">
        <v>1452</v>
      </c>
      <c r="B51" s="30" t="s">
        <v>1453</v>
      </c>
      <c r="C51" s="30" t="s">
        <v>852</v>
      </c>
      <c r="D51" s="13">
        <v>3038</v>
      </c>
      <c r="E51" s="14">
        <v>99.75</v>
      </c>
      <c r="F51" s="15">
        <v>3.0999999999999999E-3</v>
      </c>
      <c r="G51" s="15"/>
    </row>
    <row r="52" spans="1:7" x14ac:dyDescent="0.3">
      <c r="A52" s="12" t="s">
        <v>1089</v>
      </c>
      <c r="B52" s="30" t="s">
        <v>1090</v>
      </c>
      <c r="C52" s="30" t="s">
        <v>953</v>
      </c>
      <c r="D52" s="13">
        <v>15460</v>
      </c>
      <c r="E52" s="14">
        <v>95.28</v>
      </c>
      <c r="F52" s="15">
        <v>3.0000000000000001E-3</v>
      </c>
      <c r="G52" s="15"/>
    </row>
    <row r="53" spans="1:7" x14ac:dyDescent="0.3">
      <c r="A53" s="12" t="s">
        <v>1442</v>
      </c>
      <c r="B53" s="30" t="s">
        <v>1443</v>
      </c>
      <c r="C53" s="30" t="s">
        <v>978</v>
      </c>
      <c r="D53" s="13">
        <v>2847</v>
      </c>
      <c r="E53" s="14">
        <v>95.22</v>
      </c>
      <c r="F53" s="15">
        <v>3.0000000000000001E-3</v>
      </c>
      <c r="G53" s="15"/>
    </row>
    <row r="54" spans="1:7" x14ac:dyDescent="0.3">
      <c r="A54" s="12" t="s">
        <v>1426</v>
      </c>
      <c r="B54" s="30" t="s">
        <v>1427</v>
      </c>
      <c r="C54" s="30" t="s">
        <v>858</v>
      </c>
      <c r="D54" s="13">
        <v>4000</v>
      </c>
      <c r="E54" s="14">
        <v>94.72</v>
      </c>
      <c r="F54" s="15">
        <v>3.0000000000000001E-3</v>
      </c>
      <c r="G54" s="15"/>
    </row>
    <row r="55" spans="1:7" x14ac:dyDescent="0.3">
      <c r="A55" s="12" t="s">
        <v>1650</v>
      </c>
      <c r="B55" s="30" t="s">
        <v>1651</v>
      </c>
      <c r="C55" s="30" t="s">
        <v>1026</v>
      </c>
      <c r="D55" s="13">
        <v>968</v>
      </c>
      <c r="E55" s="14">
        <v>93.1</v>
      </c>
      <c r="F55" s="15">
        <v>2.8999999999999998E-3</v>
      </c>
      <c r="G55" s="15"/>
    </row>
    <row r="56" spans="1:7" x14ac:dyDescent="0.3">
      <c r="A56" s="12" t="s">
        <v>856</v>
      </c>
      <c r="B56" s="30" t="s">
        <v>857</v>
      </c>
      <c r="C56" s="30" t="s">
        <v>858</v>
      </c>
      <c r="D56" s="13">
        <v>10422</v>
      </c>
      <c r="E56" s="14">
        <v>93.07</v>
      </c>
      <c r="F56" s="15">
        <v>2.8999999999999998E-3</v>
      </c>
      <c r="G56" s="15"/>
    </row>
    <row r="57" spans="1:7" x14ac:dyDescent="0.3">
      <c r="A57" s="12" t="s">
        <v>1523</v>
      </c>
      <c r="B57" s="30" t="s">
        <v>1524</v>
      </c>
      <c r="C57" s="30" t="s">
        <v>978</v>
      </c>
      <c r="D57" s="13">
        <v>2785</v>
      </c>
      <c r="E57" s="14">
        <v>92.79</v>
      </c>
      <c r="F57" s="15">
        <v>2.8999999999999998E-3</v>
      </c>
      <c r="G57" s="15"/>
    </row>
    <row r="58" spans="1:7" x14ac:dyDescent="0.3">
      <c r="A58" s="12" t="s">
        <v>874</v>
      </c>
      <c r="B58" s="30" t="s">
        <v>875</v>
      </c>
      <c r="C58" s="30" t="s">
        <v>876</v>
      </c>
      <c r="D58" s="13">
        <v>66780</v>
      </c>
      <c r="E58" s="14">
        <v>92.56</v>
      </c>
      <c r="F58" s="15">
        <v>2.8999999999999998E-3</v>
      </c>
      <c r="G58" s="15"/>
    </row>
    <row r="59" spans="1:7" x14ac:dyDescent="0.3">
      <c r="A59" s="12" t="s">
        <v>1652</v>
      </c>
      <c r="B59" s="30" t="s">
        <v>1653</v>
      </c>
      <c r="C59" s="30" t="s">
        <v>887</v>
      </c>
      <c r="D59" s="13">
        <v>5000</v>
      </c>
      <c r="E59" s="14">
        <v>92.36</v>
      </c>
      <c r="F59" s="15">
        <v>2.8999999999999998E-3</v>
      </c>
      <c r="G59" s="15"/>
    </row>
    <row r="60" spans="1:7" x14ac:dyDescent="0.3">
      <c r="A60" s="12" t="s">
        <v>1422</v>
      </c>
      <c r="B60" s="30" t="s">
        <v>1423</v>
      </c>
      <c r="C60" s="30" t="s">
        <v>1026</v>
      </c>
      <c r="D60" s="13">
        <v>3011</v>
      </c>
      <c r="E60" s="14">
        <v>91.55</v>
      </c>
      <c r="F60" s="15">
        <v>2.8999999999999998E-3</v>
      </c>
      <c r="G60" s="15"/>
    </row>
    <row r="61" spans="1:7" x14ac:dyDescent="0.3">
      <c r="A61" s="12" t="s">
        <v>1537</v>
      </c>
      <c r="B61" s="30" t="s">
        <v>1538</v>
      </c>
      <c r="C61" s="30" t="s">
        <v>858</v>
      </c>
      <c r="D61" s="13">
        <v>8800</v>
      </c>
      <c r="E61" s="14">
        <v>91.38</v>
      </c>
      <c r="F61" s="15">
        <v>2.8999999999999998E-3</v>
      </c>
      <c r="G61" s="15"/>
    </row>
    <row r="62" spans="1:7" x14ac:dyDescent="0.3">
      <c r="A62" s="12" t="s">
        <v>1543</v>
      </c>
      <c r="B62" s="30" t="s">
        <v>1544</v>
      </c>
      <c r="C62" s="30" t="s">
        <v>1050</v>
      </c>
      <c r="D62" s="13">
        <v>23035</v>
      </c>
      <c r="E62" s="14">
        <v>89.43</v>
      </c>
      <c r="F62" s="15">
        <v>2.8E-3</v>
      </c>
      <c r="G62" s="15"/>
    </row>
    <row r="63" spans="1:7" x14ac:dyDescent="0.3">
      <c r="A63" s="12" t="s">
        <v>996</v>
      </c>
      <c r="B63" s="30" t="s">
        <v>997</v>
      </c>
      <c r="C63" s="30" t="s">
        <v>858</v>
      </c>
      <c r="D63" s="13">
        <v>2463</v>
      </c>
      <c r="E63" s="14">
        <v>89.33</v>
      </c>
      <c r="F63" s="15">
        <v>2.8E-3</v>
      </c>
      <c r="G63" s="15"/>
    </row>
    <row r="64" spans="1:7" x14ac:dyDescent="0.3">
      <c r="A64" s="12" t="s">
        <v>902</v>
      </c>
      <c r="B64" s="30" t="s">
        <v>903</v>
      </c>
      <c r="C64" s="30" t="s">
        <v>904</v>
      </c>
      <c r="D64" s="13">
        <v>15000</v>
      </c>
      <c r="E64" s="14">
        <v>86.28</v>
      </c>
      <c r="F64" s="15">
        <v>2.7000000000000001E-3</v>
      </c>
      <c r="G64" s="15"/>
    </row>
    <row r="65" spans="1:7" x14ac:dyDescent="0.3">
      <c r="A65" s="12" t="s">
        <v>931</v>
      </c>
      <c r="B65" s="30" t="s">
        <v>932</v>
      </c>
      <c r="C65" s="30" t="s">
        <v>846</v>
      </c>
      <c r="D65" s="13">
        <v>7738</v>
      </c>
      <c r="E65" s="14">
        <v>85.69</v>
      </c>
      <c r="F65" s="15">
        <v>2.7000000000000001E-3</v>
      </c>
      <c r="G65" s="15"/>
    </row>
    <row r="66" spans="1:7" x14ac:dyDescent="0.3">
      <c r="A66" s="12" t="s">
        <v>1432</v>
      </c>
      <c r="B66" s="30" t="s">
        <v>1433</v>
      </c>
      <c r="C66" s="30" t="s">
        <v>1026</v>
      </c>
      <c r="D66" s="13">
        <v>14492</v>
      </c>
      <c r="E66" s="14">
        <v>83.77</v>
      </c>
      <c r="F66" s="15">
        <v>2.5999999999999999E-3</v>
      </c>
      <c r="G66" s="15"/>
    </row>
    <row r="67" spans="1:7" x14ac:dyDescent="0.3">
      <c r="A67" s="12" t="s">
        <v>898</v>
      </c>
      <c r="B67" s="30" t="s">
        <v>899</v>
      </c>
      <c r="C67" s="30" t="s">
        <v>861</v>
      </c>
      <c r="D67" s="13">
        <v>2515</v>
      </c>
      <c r="E67" s="14">
        <v>83.16</v>
      </c>
      <c r="F67" s="15">
        <v>2.5999999999999999E-3</v>
      </c>
      <c r="G67" s="15"/>
    </row>
    <row r="68" spans="1:7" x14ac:dyDescent="0.3">
      <c r="A68" s="12" t="s">
        <v>1438</v>
      </c>
      <c r="B68" s="30" t="s">
        <v>1439</v>
      </c>
      <c r="C68" s="30" t="s">
        <v>1005</v>
      </c>
      <c r="D68" s="13">
        <v>16150</v>
      </c>
      <c r="E68" s="14">
        <v>82.73</v>
      </c>
      <c r="F68" s="15">
        <v>2.5999999999999999E-3</v>
      </c>
      <c r="G68" s="15"/>
    </row>
    <row r="69" spans="1:7" x14ac:dyDescent="0.3">
      <c r="A69" s="12" t="s">
        <v>1123</v>
      </c>
      <c r="B69" s="30" t="s">
        <v>1124</v>
      </c>
      <c r="C69" s="30" t="s">
        <v>861</v>
      </c>
      <c r="D69" s="13">
        <v>1730</v>
      </c>
      <c r="E69" s="14">
        <v>80.3</v>
      </c>
      <c r="F69" s="15">
        <v>2.5000000000000001E-3</v>
      </c>
      <c r="G69" s="15"/>
    </row>
    <row r="70" spans="1:7" x14ac:dyDescent="0.3">
      <c r="A70" s="12" t="s">
        <v>1654</v>
      </c>
      <c r="B70" s="30" t="s">
        <v>1655</v>
      </c>
      <c r="C70" s="30" t="s">
        <v>1656</v>
      </c>
      <c r="D70" s="13">
        <v>10000</v>
      </c>
      <c r="E70" s="14">
        <v>76.87</v>
      </c>
      <c r="F70" s="15">
        <v>2.3999999999999998E-3</v>
      </c>
      <c r="G70" s="15"/>
    </row>
    <row r="71" spans="1:7" x14ac:dyDescent="0.3">
      <c r="A71" s="12" t="s">
        <v>1446</v>
      </c>
      <c r="B71" s="30" t="s">
        <v>1447</v>
      </c>
      <c r="C71" s="30" t="s">
        <v>890</v>
      </c>
      <c r="D71" s="13">
        <v>15456</v>
      </c>
      <c r="E71" s="14">
        <v>75.73</v>
      </c>
      <c r="F71" s="15">
        <v>2.3999999999999998E-3</v>
      </c>
      <c r="G71" s="15"/>
    </row>
    <row r="72" spans="1:7" x14ac:dyDescent="0.3">
      <c r="A72" s="12" t="s">
        <v>1199</v>
      </c>
      <c r="B72" s="30" t="s">
        <v>1200</v>
      </c>
      <c r="C72" s="30" t="s">
        <v>858</v>
      </c>
      <c r="D72" s="13">
        <v>404</v>
      </c>
      <c r="E72" s="14">
        <v>75.709999999999994</v>
      </c>
      <c r="F72" s="15">
        <v>2.3999999999999998E-3</v>
      </c>
      <c r="G72" s="15"/>
    </row>
    <row r="73" spans="1:7" x14ac:dyDescent="0.3">
      <c r="A73" s="12" t="s">
        <v>998</v>
      </c>
      <c r="B73" s="30" t="s">
        <v>999</v>
      </c>
      <c r="C73" s="30" t="s">
        <v>1000</v>
      </c>
      <c r="D73" s="13">
        <v>2017</v>
      </c>
      <c r="E73" s="14">
        <v>74.91</v>
      </c>
      <c r="F73" s="15">
        <v>2.3999999999999998E-3</v>
      </c>
      <c r="G73" s="15"/>
    </row>
    <row r="74" spans="1:7" x14ac:dyDescent="0.3">
      <c r="A74" s="12" t="s">
        <v>926</v>
      </c>
      <c r="B74" s="30" t="s">
        <v>927</v>
      </c>
      <c r="C74" s="30" t="s">
        <v>890</v>
      </c>
      <c r="D74" s="13">
        <v>2160</v>
      </c>
      <c r="E74" s="14">
        <v>74.22</v>
      </c>
      <c r="F74" s="15">
        <v>2.3E-3</v>
      </c>
      <c r="G74" s="15"/>
    </row>
    <row r="75" spans="1:7" x14ac:dyDescent="0.3">
      <c r="A75" s="12" t="s">
        <v>1203</v>
      </c>
      <c r="B75" s="30" t="s">
        <v>1204</v>
      </c>
      <c r="C75" s="30" t="s">
        <v>987</v>
      </c>
      <c r="D75" s="13">
        <v>33294</v>
      </c>
      <c r="E75" s="14">
        <v>73.61</v>
      </c>
      <c r="F75" s="15">
        <v>2.3E-3</v>
      </c>
      <c r="G75" s="15"/>
    </row>
    <row r="76" spans="1:7" x14ac:dyDescent="0.3">
      <c r="A76" s="12" t="s">
        <v>949</v>
      </c>
      <c r="B76" s="30" t="s">
        <v>950</v>
      </c>
      <c r="C76" s="30" t="s">
        <v>948</v>
      </c>
      <c r="D76" s="13">
        <v>66970</v>
      </c>
      <c r="E76" s="14">
        <v>72.53</v>
      </c>
      <c r="F76" s="15">
        <v>2.3E-3</v>
      </c>
      <c r="G76" s="15"/>
    </row>
    <row r="77" spans="1:7" x14ac:dyDescent="0.3">
      <c r="A77" s="12" t="s">
        <v>1566</v>
      </c>
      <c r="B77" s="30" t="s">
        <v>1567</v>
      </c>
      <c r="C77" s="30" t="s">
        <v>925</v>
      </c>
      <c r="D77" s="13">
        <v>3856</v>
      </c>
      <c r="E77" s="14">
        <v>71.66</v>
      </c>
      <c r="F77" s="15">
        <v>2.2000000000000001E-3</v>
      </c>
      <c r="G77" s="15"/>
    </row>
    <row r="78" spans="1:7" x14ac:dyDescent="0.3">
      <c r="A78" s="12" t="s">
        <v>1428</v>
      </c>
      <c r="B78" s="30" t="s">
        <v>1429</v>
      </c>
      <c r="C78" s="30" t="s">
        <v>917</v>
      </c>
      <c r="D78" s="13">
        <v>3000</v>
      </c>
      <c r="E78" s="14">
        <v>69.12</v>
      </c>
      <c r="F78" s="15">
        <v>2.2000000000000001E-3</v>
      </c>
      <c r="G78" s="15"/>
    </row>
    <row r="79" spans="1:7" x14ac:dyDescent="0.3">
      <c r="A79" s="12" t="s">
        <v>1041</v>
      </c>
      <c r="B79" s="30" t="s">
        <v>1042</v>
      </c>
      <c r="C79" s="30" t="s">
        <v>890</v>
      </c>
      <c r="D79" s="13">
        <v>5950</v>
      </c>
      <c r="E79" s="14">
        <v>62.66</v>
      </c>
      <c r="F79" s="15">
        <v>2E-3</v>
      </c>
      <c r="G79" s="15"/>
    </row>
    <row r="80" spans="1:7" x14ac:dyDescent="0.3">
      <c r="A80" s="12" t="s">
        <v>1076</v>
      </c>
      <c r="B80" s="30" t="s">
        <v>1077</v>
      </c>
      <c r="C80" s="30" t="s">
        <v>864</v>
      </c>
      <c r="D80" s="13">
        <v>2167</v>
      </c>
      <c r="E80" s="14">
        <v>58.87</v>
      </c>
      <c r="F80" s="15">
        <v>1.8E-3</v>
      </c>
      <c r="G80" s="15"/>
    </row>
    <row r="81" spans="1:7" x14ac:dyDescent="0.3">
      <c r="A81" s="12" t="s">
        <v>1444</v>
      </c>
      <c r="B81" s="30" t="s">
        <v>1445</v>
      </c>
      <c r="C81" s="30" t="s">
        <v>1188</v>
      </c>
      <c r="D81" s="13">
        <v>22380</v>
      </c>
      <c r="E81" s="14">
        <v>58.37</v>
      </c>
      <c r="F81" s="15">
        <v>1.8E-3</v>
      </c>
      <c r="G81" s="15"/>
    </row>
    <row r="82" spans="1:7" x14ac:dyDescent="0.3">
      <c r="A82" s="12" t="s">
        <v>1657</v>
      </c>
      <c r="B82" s="30" t="s">
        <v>1658</v>
      </c>
      <c r="C82" s="30" t="s">
        <v>1659</v>
      </c>
      <c r="D82" s="13">
        <v>11140</v>
      </c>
      <c r="E82" s="14">
        <v>56.04</v>
      </c>
      <c r="F82" s="15">
        <v>1.8E-3</v>
      </c>
      <c r="G82" s="15"/>
    </row>
    <row r="83" spans="1:7" x14ac:dyDescent="0.3">
      <c r="A83" s="12" t="s">
        <v>1525</v>
      </c>
      <c r="B83" s="30" t="s">
        <v>1526</v>
      </c>
      <c r="C83" s="30" t="s">
        <v>876</v>
      </c>
      <c r="D83" s="13">
        <v>28959</v>
      </c>
      <c r="E83" s="14">
        <v>55.83</v>
      </c>
      <c r="F83" s="15">
        <v>1.8E-3</v>
      </c>
      <c r="G83" s="15"/>
    </row>
    <row r="84" spans="1:7" x14ac:dyDescent="0.3">
      <c r="A84" s="12" t="s">
        <v>1440</v>
      </c>
      <c r="B84" s="30" t="s">
        <v>1441</v>
      </c>
      <c r="C84" s="30" t="s">
        <v>895</v>
      </c>
      <c r="D84" s="13">
        <v>17989</v>
      </c>
      <c r="E84" s="14">
        <v>51.27</v>
      </c>
      <c r="F84" s="15">
        <v>1.6000000000000001E-3</v>
      </c>
      <c r="G84" s="15"/>
    </row>
    <row r="85" spans="1:7" x14ac:dyDescent="0.3">
      <c r="A85" s="12" t="s">
        <v>946</v>
      </c>
      <c r="B85" s="30" t="s">
        <v>947</v>
      </c>
      <c r="C85" s="30" t="s">
        <v>948</v>
      </c>
      <c r="D85" s="13">
        <v>60122</v>
      </c>
      <c r="E85" s="14">
        <v>48.88</v>
      </c>
      <c r="F85" s="15">
        <v>1.5E-3</v>
      </c>
      <c r="G85" s="15"/>
    </row>
    <row r="86" spans="1:7" x14ac:dyDescent="0.3">
      <c r="A86" s="12" t="s">
        <v>870</v>
      </c>
      <c r="B86" s="30" t="s">
        <v>871</v>
      </c>
      <c r="C86" s="30" t="s">
        <v>846</v>
      </c>
      <c r="D86" s="13">
        <v>2500</v>
      </c>
      <c r="E86" s="14">
        <v>47.89</v>
      </c>
      <c r="F86" s="15">
        <v>1.5E-3</v>
      </c>
      <c r="G86" s="15"/>
    </row>
    <row r="87" spans="1:7" x14ac:dyDescent="0.3">
      <c r="A87" s="12" t="s">
        <v>1660</v>
      </c>
      <c r="B87" s="30" t="s">
        <v>1661</v>
      </c>
      <c r="C87" s="30" t="s">
        <v>1005</v>
      </c>
      <c r="D87" s="13">
        <v>12000</v>
      </c>
      <c r="E87" s="14">
        <v>44.24</v>
      </c>
      <c r="F87" s="15">
        <v>1.4E-3</v>
      </c>
      <c r="G87" s="15"/>
    </row>
    <row r="88" spans="1:7" x14ac:dyDescent="0.3">
      <c r="A88" s="12" t="s">
        <v>1459</v>
      </c>
      <c r="B88" s="30" t="s">
        <v>1460</v>
      </c>
      <c r="C88" s="30" t="s">
        <v>852</v>
      </c>
      <c r="D88" s="13">
        <v>8400</v>
      </c>
      <c r="E88" s="14">
        <v>39.82</v>
      </c>
      <c r="F88" s="15">
        <v>1.2999999999999999E-3</v>
      </c>
      <c r="G88" s="15"/>
    </row>
    <row r="89" spans="1:7" x14ac:dyDescent="0.3">
      <c r="A89" s="12" t="s">
        <v>1193</v>
      </c>
      <c r="B89" s="30" t="s">
        <v>1194</v>
      </c>
      <c r="C89" s="30" t="s">
        <v>861</v>
      </c>
      <c r="D89" s="13">
        <v>81</v>
      </c>
      <c r="E89" s="14">
        <v>2.88</v>
      </c>
      <c r="F89" s="15">
        <v>1E-4</v>
      </c>
      <c r="G89" s="15"/>
    </row>
    <row r="90" spans="1:7" x14ac:dyDescent="0.3">
      <c r="A90" s="16" t="s">
        <v>104</v>
      </c>
      <c r="B90" s="31"/>
      <c r="C90" s="31"/>
      <c r="D90" s="17"/>
      <c r="E90" s="37">
        <v>21770.93</v>
      </c>
      <c r="F90" s="38">
        <v>0.68330000000000002</v>
      </c>
      <c r="G90" s="20"/>
    </row>
    <row r="91" spans="1:7" x14ac:dyDescent="0.3">
      <c r="A91" s="16" t="s">
        <v>1217</v>
      </c>
      <c r="B91" s="30"/>
      <c r="C91" s="30"/>
      <c r="D91" s="13"/>
      <c r="E91" s="14"/>
      <c r="F91" s="15"/>
      <c r="G91" s="15"/>
    </row>
    <row r="92" spans="1:7" x14ac:dyDescent="0.3">
      <c r="A92" s="16" t="s">
        <v>104</v>
      </c>
      <c r="B92" s="30"/>
      <c r="C92" s="30"/>
      <c r="D92" s="13"/>
      <c r="E92" s="39" t="s">
        <v>90</v>
      </c>
      <c r="F92" s="40" t="s">
        <v>90</v>
      </c>
      <c r="G92" s="15"/>
    </row>
    <row r="93" spans="1:7" x14ac:dyDescent="0.3">
      <c r="A93" s="21" t="s">
        <v>128</v>
      </c>
      <c r="B93" s="32"/>
      <c r="C93" s="32"/>
      <c r="D93" s="22"/>
      <c r="E93" s="27">
        <v>21770.93</v>
      </c>
      <c r="F93" s="28">
        <v>0.68330000000000002</v>
      </c>
      <c r="G93" s="20"/>
    </row>
    <row r="94" spans="1:7" x14ac:dyDescent="0.3">
      <c r="A94" s="12"/>
      <c r="B94" s="30"/>
      <c r="C94" s="30"/>
      <c r="D94" s="13"/>
      <c r="E94" s="14"/>
      <c r="F94" s="15"/>
      <c r="G94" s="15"/>
    </row>
    <row r="95" spans="1:7" x14ac:dyDescent="0.3">
      <c r="A95" s="16" t="s">
        <v>1218</v>
      </c>
      <c r="B95" s="30"/>
      <c r="C95" s="30"/>
      <c r="D95" s="13"/>
      <c r="E95" s="14"/>
      <c r="F95" s="15"/>
      <c r="G95" s="15"/>
    </row>
    <row r="96" spans="1:7" x14ac:dyDescent="0.3">
      <c r="A96" s="16" t="s">
        <v>1219</v>
      </c>
      <c r="B96" s="30"/>
      <c r="C96" s="30"/>
      <c r="D96" s="13"/>
      <c r="E96" s="14"/>
      <c r="F96" s="15"/>
      <c r="G96" s="15"/>
    </row>
    <row r="97" spans="1:7" x14ac:dyDescent="0.3">
      <c r="A97" s="12" t="s">
        <v>1468</v>
      </c>
      <c r="B97" s="30"/>
      <c r="C97" s="30" t="s">
        <v>904</v>
      </c>
      <c r="D97" s="13">
        <v>24000</v>
      </c>
      <c r="E97" s="14">
        <v>141.91999999999999</v>
      </c>
      <c r="F97" s="15">
        <v>4.4549999999999998E-3</v>
      </c>
      <c r="G97" s="15"/>
    </row>
    <row r="98" spans="1:7" x14ac:dyDescent="0.3">
      <c r="A98" s="12" t="s">
        <v>1232</v>
      </c>
      <c r="B98" s="30"/>
      <c r="C98" s="30" t="s">
        <v>861</v>
      </c>
      <c r="D98" s="13">
        <v>1800</v>
      </c>
      <c r="E98" s="14">
        <v>64.069999999999993</v>
      </c>
      <c r="F98" s="15">
        <v>2.0110000000000002E-3</v>
      </c>
      <c r="G98" s="15"/>
    </row>
    <row r="99" spans="1:7" x14ac:dyDescent="0.3">
      <c r="A99" s="12" t="s">
        <v>1288</v>
      </c>
      <c r="B99" s="30"/>
      <c r="C99" s="30" t="s">
        <v>864</v>
      </c>
      <c r="D99" s="13">
        <v>750</v>
      </c>
      <c r="E99" s="14">
        <v>20.43</v>
      </c>
      <c r="F99" s="15">
        <v>6.4099999999999997E-4</v>
      </c>
      <c r="G99" s="15"/>
    </row>
    <row r="100" spans="1:7" x14ac:dyDescent="0.3">
      <c r="A100" s="12" t="s">
        <v>1304</v>
      </c>
      <c r="B100" s="30"/>
      <c r="C100" s="30" t="s">
        <v>890</v>
      </c>
      <c r="D100" s="13">
        <v>700</v>
      </c>
      <c r="E100" s="14">
        <v>7.42</v>
      </c>
      <c r="F100" s="15">
        <v>2.33E-4</v>
      </c>
      <c r="G100" s="15"/>
    </row>
    <row r="101" spans="1:7" x14ac:dyDescent="0.3">
      <c r="A101" s="12" t="s">
        <v>1385</v>
      </c>
      <c r="B101" s="30"/>
      <c r="C101" s="30" t="s">
        <v>852</v>
      </c>
      <c r="D101" s="41">
        <v>-300</v>
      </c>
      <c r="E101" s="23">
        <v>-7.37</v>
      </c>
      <c r="F101" s="24">
        <v>-2.31E-4</v>
      </c>
      <c r="G101" s="15"/>
    </row>
    <row r="102" spans="1:7" x14ac:dyDescent="0.3">
      <c r="A102" s="12" t="s">
        <v>1374</v>
      </c>
      <c r="B102" s="30"/>
      <c r="C102" s="30" t="s">
        <v>846</v>
      </c>
      <c r="D102" s="41">
        <v>-4125</v>
      </c>
      <c r="E102" s="23">
        <v>-36.75</v>
      </c>
      <c r="F102" s="24">
        <v>-1.1529999999999999E-3</v>
      </c>
      <c r="G102" s="15"/>
    </row>
    <row r="103" spans="1:7" x14ac:dyDescent="0.3">
      <c r="A103" s="12" t="s">
        <v>1258</v>
      </c>
      <c r="B103" s="30"/>
      <c r="C103" s="30" t="s">
        <v>861</v>
      </c>
      <c r="D103" s="41">
        <v>-3000</v>
      </c>
      <c r="E103" s="23">
        <v>-45.07</v>
      </c>
      <c r="F103" s="24">
        <v>-1.415E-3</v>
      </c>
      <c r="G103" s="15"/>
    </row>
    <row r="104" spans="1:7" x14ac:dyDescent="0.3">
      <c r="A104" s="12" t="s">
        <v>1298</v>
      </c>
      <c r="B104" s="30"/>
      <c r="C104" s="30" t="s">
        <v>855</v>
      </c>
      <c r="D104" s="41">
        <v>-3600</v>
      </c>
      <c r="E104" s="23">
        <v>-102.83</v>
      </c>
      <c r="F104" s="24">
        <v>-3.228E-3</v>
      </c>
      <c r="G104" s="15"/>
    </row>
    <row r="105" spans="1:7" x14ac:dyDescent="0.3">
      <c r="A105" s="12" t="s">
        <v>1349</v>
      </c>
      <c r="B105" s="30"/>
      <c r="C105" s="30" t="s">
        <v>864</v>
      </c>
      <c r="D105" s="41">
        <v>-7600</v>
      </c>
      <c r="E105" s="23">
        <v>-128.07</v>
      </c>
      <c r="F105" s="24">
        <v>-4.0200000000000001E-3</v>
      </c>
      <c r="G105" s="15"/>
    </row>
    <row r="106" spans="1:7" x14ac:dyDescent="0.3">
      <c r="A106" s="12" t="s">
        <v>1368</v>
      </c>
      <c r="B106" s="30"/>
      <c r="C106" s="30" t="s">
        <v>849</v>
      </c>
      <c r="D106" s="41">
        <v>-42000</v>
      </c>
      <c r="E106" s="23">
        <v>-211.3</v>
      </c>
      <c r="F106" s="24">
        <v>-6.633E-3</v>
      </c>
      <c r="G106" s="15"/>
    </row>
    <row r="107" spans="1:7" x14ac:dyDescent="0.3">
      <c r="A107" s="12" t="s">
        <v>1382</v>
      </c>
      <c r="B107" s="30"/>
      <c r="C107" s="30" t="s">
        <v>861</v>
      </c>
      <c r="D107" s="41">
        <v>-22400</v>
      </c>
      <c r="E107" s="23">
        <v>-211.43</v>
      </c>
      <c r="F107" s="24">
        <v>-6.6369999999999997E-3</v>
      </c>
      <c r="G107" s="15"/>
    </row>
    <row r="108" spans="1:7" x14ac:dyDescent="0.3">
      <c r="A108" s="12" t="s">
        <v>1369</v>
      </c>
      <c r="B108" s="30"/>
      <c r="C108" s="30" t="s">
        <v>895</v>
      </c>
      <c r="D108" s="41">
        <v>-425000</v>
      </c>
      <c r="E108" s="23">
        <v>-337.66</v>
      </c>
      <c r="F108" s="24">
        <v>-1.06E-2</v>
      </c>
      <c r="G108" s="15"/>
    </row>
    <row r="109" spans="1:7" x14ac:dyDescent="0.3">
      <c r="A109" s="12" t="s">
        <v>1345</v>
      </c>
      <c r="B109" s="30"/>
      <c r="C109" s="30" t="s">
        <v>953</v>
      </c>
      <c r="D109" s="41">
        <v>-170200</v>
      </c>
      <c r="E109" s="23">
        <v>-362.27</v>
      </c>
      <c r="F109" s="24">
        <v>-1.1372999999999999E-2</v>
      </c>
      <c r="G109" s="15"/>
    </row>
    <row r="110" spans="1:7" x14ac:dyDescent="0.3">
      <c r="A110" s="12" t="s">
        <v>1469</v>
      </c>
      <c r="B110" s="30"/>
      <c r="C110" s="30" t="s">
        <v>1470</v>
      </c>
      <c r="D110" s="41">
        <v>-3000</v>
      </c>
      <c r="E110" s="23">
        <v>-534.83000000000004</v>
      </c>
      <c r="F110" s="24">
        <v>-1.6789999999999999E-2</v>
      </c>
      <c r="G110" s="15"/>
    </row>
    <row r="111" spans="1:7" x14ac:dyDescent="0.3">
      <c r="A111" s="12" t="s">
        <v>1389</v>
      </c>
      <c r="B111" s="30"/>
      <c r="C111" s="30" t="s">
        <v>840</v>
      </c>
      <c r="D111" s="41">
        <v>-34000</v>
      </c>
      <c r="E111" s="23">
        <v>-1090.45</v>
      </c>
      <c r="F111" s="24">
        <v>-3.4233E-2</v>
      </c>
      <c r="G111" s="15"/>
    </row>
    <row r="112" spans="1:7" x14ac:dyDescent="0.3">
      <c r="A112" s="12" t="s">
        <v>1388</v>
      </c>
      <c r="B112" s="30"/>
      <c r="C112" s="30" t="s">
        <v>843</v>
      </c>
      <c r="D112" s="41">
        <v>-43750</v>
      </c>
      <c r="E112" s="23">
        <v>-1158.1500000000001</v>
      </c>
      <c r="F112" s="24">
        <v>-3.6359000000000002E-2</v>
      </c>
      <c r="G112" s="15"/>
    </row>
    <row r="113" spans="1:7" x14ac:dyDescent="0.3">
      <c r="A113" s="12" t="s">
        <v>1381</v>
      </c>
      <c r="B113" s="30"/>
      <c r="C113" s="30" t="s">
        <v>864</v>
      </c>
      <c r="D113" s="41">
        <v>-307800</v>
      </c>
      <c r="E113" s="23">
        <v>-1271.68</v>
      </c>
      <c r="F113" s="24">
        <v>-3.9923E-2</v>
      </c>
      <c r="G113" s="15"/>
    </row>
    <row r="114" spans="1:7" x14ac:dyDescent="0.3">
      <c r="A114" s="12" t="s">
        <v>1390</v>
      </c>
      <c r="B114" s="30"/>
      <c r="C114" s="30" t="s">
        <v>837</v>
      </c>
      <c r="D114" s="41">
        <v>-198750</v>
      </c>
      <c r="E114" s="23">
        <v>-1682.12</v>
      </c>
      <c r="F114" s="24">
        <v>-5.2808000000000001E-2</v>
      </c>
      <c r="G114" s="15"/>
    </row>
    <row r="115" spans="1:7" x14ac:dyDescent="0.3">
      <c r="A115" s="16" t="s">
        <v>104</v>
      </c>
      <c r="B115" s="31"/>
      <c r="C115" s="31"/>
      <c r="D115" s="17"/>
      <c r="E115" s="42">
        <v>-6946.14</v>
      </c>
      <c r="F115" s="43">
        <v>-0.21806300000000001</v>
      </c>
      <c r="G115" s="20"/>
    </row>
    <row r="116" spans="1:7" x14ac:dyDescent="0.3">
      <c r="A116" s="12"/>
      <c r="B116" s="30"/>
      <c r="C116" s="30"/>
      <c r="D116" s="13"/>
      <c r="E116" s="14"/>
      <c r="F116" s="15"/>
      <c r="G116" s="15"/>
    </row>
    <row r="117" spans="1:7" x14ac:dyDescent="0.3">
      <c r="A117" s="12"/>
      <c r="B117" s="30"/>
      <c r="C117" s="30"/>
      <c r="D117" s="13"/>
      <c r="E117" s="14"/>
      <c r="F117" s="15"/>
      <c r="G117" s="15"/>
    </row>
    <row r="118" spans="1:7" x14ac:dyDescent="0.3">
      <c r="A118" s="16" t="s">
        <v>1471</v>
      </c>
      <c r="B118" s="31"/>
      <c r="C118" s="31"/>
      <c r="D118" s="17"/>
      <c r="E118" s="46"/>
      <c r="F118" s="20"/>
      <c r="G118" s="20"/>
    </row>
    <row r="119" spans="1:7" x14ac:dyDescent="0.3">
      <c r="A119" s="12" t="s">
        <v>1472</v>
      </c>
      <c r="B119" s="30"/>
      <c r="C119" s="30" t="s">
        <v>1473</v>
      </c>
      <c r="D119" s="13">
        <v>10000</v>
      </c>
      <c r="E119" s="14">
        <v>40.4</v>
      </c>
      <c r="F119" s="15">
        <v>1.2999999999999999E-3</v>
      </c>
      <c r="G119" s="15"/>
    </row>
    <row r="120" spans="1:7" x14ac:dyDescent="0.3">
      <c r="A120" s="12" t="s">
        <v>1474</v>
      </c>
      <c r="B120" s="30"/>
      <c r="C120" s="30" t="s">
        <v>1473</v>
      </c>
      <c r="D120" s="13">
        <v>5000</v>
      </c>
      <c r="E120" s="14">
        <v>37.31</v>
      </c>
      <c r="F120" s="15">
        <v>1.1999999999999999E-3</v>
      </c>
      <c r="G120" s="15"/>
    </row>
    <row r="121" spans="1:7" x14ac:dyDescent="0.3">
      <c r="A121" s="12" t="s">
        <v>1488</v>
      </c>
      <c r="B121" s="30"/>
      <c r="C121" s="30" t="s">
        <v>1476</v>
      </c>
      <c r="D121" s="41">
        <v>-200</v>
      </c>
      <c r="E121" s="23">
        <v>-0.71</v>
      </c>
      <c r="F121" s="15">
        <v>0</v>
      </c>
      <c r="G121" s="15"/>
    </row>
    <row r="122" spans="1:7" x14ac:dyDescent="0.3">
      <c r="A122" s="12" t="s">
        <v>1662</v>
      </c>
      <c r="B122" s="30"/>
      <c r="C122" s="30" t="s">
        <v>1476</v>
      </c>
      <c r="D122" s="41">
        <v>-4800</v>
      </c>
      <c r="E122" s="23">
        <v>-2.09</v>
      </c>
      <c r="F122" s="24">
        <v>-1E-4</v>
      </c>
      <c r="G122" s="15"/>
    </row>
    <row r="123" spans="1:7" x14ac:dyDescent="0.3">
      <c r="A123" s="12" t="s">
        <v>1663</v>
      </c>
      <c r="B123" s="30"/>
      <c r="C123" s="30" t="s">
        <v>1476</v>
      </c>
      <c r="D123" s="41">
        <v>-35750</v>
      </c>
      <c r="E123" s="23">
        <v>-17.16</v>
      </c>
      <c r="F123" s="24">
        <v>-5.0000000000000001E-4</v>
      </c>
      <c r="G123" s="15"/>
    </row>
    <row r="124" spans="1:7" x14ac:dyDescent="0.3">
      <c r="A124" s="16" t="s">
        <v>104</v>
      </c>
      <c r="B124" s="31"/>
      <c r="C124" s="31"/>
      <c r="D124" s="17"/>
      <c r="E124" s="37">
        <v>57.75</v>
      </c>
      <c r="F124" s="38">
        <v>1.9E-3</v>
      </c>
      <c r="G124" s="20"/>
    </row>
    <row r="125" spans="1:7" x14ac:dyDescent="0.3">
      <c r="A125" s="12"/>
      <c r="B125" s="30"/>
      <c r="C125" s="30"/>
      <c r="D125" s="13"/>
      <c r="E125" s="14"/>
      <c r="F125" s="15"/>
      <c r="G125" s="15"/>
    </row>
    <row r="126" spans="1:7" x14ac:dyDescent="0.3">
      <c r="A126" s="21" t="s">
        <v>128</v>
      </c>
      <c r="B126" s="32"/>
      <c r="C126" s="32"/>
      <c r="D126" s="22"/>
      <c r="E126" s="18">
        <v>57.75</v>
      </c>
      <c r="F126" s="19">
        <v>1.9E-3</v>
      </c>
      <c r="G126" s="20"/>
    </row>
    <row r="127" spans="1:7" x14ac:dyDescent="0.3">
      <c r="A127" s="16" t="s">
        <v>136</v>
      </c>
      <c r="B127" s="30"/>
      <c r="C127" s="30"/>
      <c r="D127" s="13"/>
      <c r="E127" s="14"/>
      <c r="F127" s="15"/>
      <c r="G127" s="15"/>
    </row>
    <row r="128" spans="1:7" x14ac:dyDescent="0.3">
      <c r="A128" s="16" t="s">
        <v>137</v>
      </c>
      <c r="B128" s="30"/>
      <c r="C128" s="30"/>
      <c r="D128" s="13"/>
      <c r="E128" s="14"/>
      <c r="F128" s="15"/>
      <c r="G128" s="15"/>
    </row>
    <row r="129" spans="1:7" x14ac:dyDescent="0.3">
      <c r="A129" s="12" t="s">
        <v>531</v>
      </c>
      <c r="B129" s="30" t="s">
        <v>532</v>
      </c>
      <c r="C129" s="30" t="s">
        <v>140</v>
      </c>
      <c r="D129" s="13">
        <v>500000</v>
      </c>
      <c r="E129" s="14">
        <v>503.9</v>
      </c>
      <c r="F129" s="15">
        <v>1.5800000000000002E-2</v>
      </c>
      <c r="G129" s="15">
        <v>7.0300000000000001E-2</v>
      </c>
    </row>
    <row r="130" spans="1:7" x14ac:dyDescent="0.3">
      <c r="A130" s="16" t="s">
        <v>104</v>
      </c>
      <c r="B130" s="31"/>
      <c r="C130" s="31"/>
      <c r="D130" s="17"/>
      <c r="E130" s="37">
        <v>503.9</v>
      </c>
      <c r="F130" s="38">
        <v>1.5800000000000002E-2</v>
      </c>
      <c r="G130" s="20"/>
    </row>
    <row r="131" spans="1:7" x14ac:dyDescent="0.3">
      <c r="A131" s="12"/>
      <c r="B131" s="30"/>
      <c r="C131" s="30"/>
      <c r="D131" s="13"/>
      <c r="E131" s="14"/>
      <c r="F131" s="15"/>
      <c r="G131" s="15"/>
    </row>
    <row r="132" spans="1:7" x14ac:dyDescent="0.3">
      <c r="A132" s="16" t="s">
        <v>405</v>
      </c>
      <c r="B132" s="30"/>
      <c r="C132" s="30"/>
      <c r="D132" s="13"/>
      <c r="E132" s="14"/>
      <c r="F132" s="15"/>
      <c r="G132" s="15"/>
    </row>
    <row r="133" spans="1:7" x14ac:dyDescent="0.3">
      <c r="A133" s="12" t="s">
        <v>1502</v>
      </c>
      <c r="B133" s="30" t="s">
        <v>1503</v>
      </c>
      <c r="C133" s="30" t="s">
        <v>95</v>
      </c>
      <c r="D133" s="13">
        <v>4900000</v>
      </c>
      <c r="E133" s="14">
        <v>4708.66</v>
      </c>
      <c r="F133" s="15">
        <v>0.14779999999999999</v>
      </c>
      <c r="G133" s="15">
        <v>6.8657999999999997E-2</v>
      </c>
    </row>
    <row r="134" spans="1:7" x14ac:dyDescent="0.3">
      <c r="A134" s="16" t="s">
        <v>104</v>
      </c>
      <c r="B134" s="31"/>
      <c r="C134" s="31"/>
      <c r="D134" s="17"/>
      <c r="E134" s="37">
        <v>4708.66</v>
      </c>
      <c r="F134" s="38">
        <v>0.14779999999999999</v>
      </c>
      <c r="G134" s="20"/>
    </row>
    <row r="135" spans="1:7" x14ac:dyDescent="0.3">
      <c r="A135" s="12"/>
      <c r="B135" s="30"/>
      <c r="C135" s="30"/>
      <c r="D135" s="13"/>
      <c r="E135" s="14"/>
      <c r="F135" s="15"/>
      <c r="G135" s="15"/>
    </row>
    <row r="136" spans="1:7" x14ac:dyDescent="0.3">
      <c r="A136" s="16" t="s">
        <v>200</v>
      </c>
      <c r="B136" s="30"/>
      <c r="C136" s="30"/>
      <c r="D136" s="13"/>
      <c r="E136" s="14"/>
      <c r="F136" s="15"/>
      <c r="G136" s="15"/>
    </row>
    <row r="137" spans="1:7" x14ac:dyDescent="0.3">
      <c r="A137" s="16" t="s">
        <v>104</v>
      </c>
      <c r="B137" s="30"/>
      <c r="C137" s="30"/>
      <c r="D137" s="13"/>
      <c r="E137" s="39" t="s">
        <v>90</v>
      </c>
      <c r="F137" s="40" t="s">
        <v>90</v>
      </c>
      <c r="G137" s="15"/>
    </row>
    <row r="138" spans="1:7" x14ac:dyDescent="0.3">
      <c r="A138" s="12"/>
      <c r="B138" s="30"/>
      <c r="C138" s="30"/>
      <c r="D138" s="13"/>
      <c r="E138" s="14"/>
      <c r="F138" s="15"/>
      <c r="G138" s="15"/>
    </row>
    <row r="139" spans="1:7" x14ac:dyDescent="0.3">
      <c r="A139" s="16" t="s">
        <v>201</v>
      </c>
      <c r="B139" s="30"/>
      <c r="C139" s="30"/>
      <c r="D139" s="13"/>
      <c r="E139" s="14"/>
      <c r="F139" s="15"/>
      <c r="G139" s="15"/>
    </row>
    <row r="140" spans="1:7" x14ac:dyDescent="0.3">
      <c r="A140" s="16" t="s">
        <v>104</v>
      </c>
      <c r="B140" s="30"/>
      <c r="C140" s="30"/>
      <c r="D140" s="13"/>
      <c r="E140" s="39" t="s">
        <v>90</v>
      </c>
      <c r="F140" s="40" t="s">
        <v>90</v>
      </c>
      <c r="G140" s="15"/>
    </row>
    <row r="141" spans="1:7" x14ac:dyDescent="0.3">
      <c r="A141" s="12"/>
      <c r="B141" s="30"/>
      <c r="C141" s="30"/>
      <c r="D141" s="13"/>
      <c r="E141" s="14"/>
      <c r="F141" s="15"/>
      <c r="G141" s="15"/>
    </row>
    <row r="142" spans="1:7" x14ac:dyDescent="0.3">
      <c r="A142" s="21" t="s">
        <v>128</v>
      </c>
      <c r="B142" s="32"/>
      <c r="C142" s="32"/>
      <c r="D142" s="22"/>
      <c r="E142" s="18">
        <v>5212.5600000000004</v>
      </c>
      <c r="F142" s="19">
        <v>0.1636</v>
      </c>
      <c r="G142" s="20"/>
    </row>
    <row r="143" spans="1:7" x14ac:dyDescent="0.3">
      <c r="A143" s="12"/>
      <c r="B143" s="30"/>
      <c r="C143" s="30"/>
      <c r="D143" s="13"/>
      <c r="E143" s="14"/>
      <c r="F143" s="15"/>
      <c r="G143" s="15"/>
    </row>
    <row r="144" spans="1:7" x14ac:dyDescent="0.3">
      <c r="A144" s="16" t="s">
        <v>91</v>
      </c>
      <c r="B144" s="30"/>
      <c r="C144" s="30"/>
      <c r="D144" s="13"/>
      <c r="E144" s="14"/>
      <c r="F144" s="15"/>
      <c r="G144" s="15"/>
    </row>
    <row r="145" spans="1:7" x14ac:dyDescent="0.3">
      <c r="A145" s="12"/>
      <c r="B145" s="30"/>
      <c r="C145" s="30"/>
      <c r="D145" s="13"/>
      <c r="E145" s="14"/>
      <c r="F145" s="15"/>
      <c r="G145" s="15"/>
    </row>
    <row r="146" spans="1:7" x14ac:dyDescent="0.3">
      <c r="A146" s="16" t="s">
        <v>92</v>
      </c>
      <c r="B146" s="30"/>
      <c r="C146" s="30"/>
      <c r="D146" s="13"/>
      <c r="E146" s="14"/>
      <c r="F146" s="15"/>
      <c r="G146" s="15"/>
    </row>
    <row r="147" spans="1:7" x14ac:dyDescent="0.3">
      <c r="A147" s="12" t="s">
        <v>1664</v>
      </c>
      <c r="B147" s="30" t="s">
        <v>1665</v>
      </c>
      <c r="C147" s="30" t="s">
        <v>95</v>
      </c>
      <c r="D147" s="13">
        <v>1000000</v>
      </c>
      <c r="E147" s="14">
        <v>970.69</v>
      </c>
      <c r="F147" s="15">
        <v>3.0499999999999999E-2</v>
      </c>
      <c r="G147" s="15">
        <v>6.0552000000000002E-2</v>
      </c>
    </row>
    <row r="148" spans="1:7" x14ac:dyDescent="0.3">
      <c r="A148" s="16" t="s">
        <v>104</v>
      </c>
      <c r="B148" s="31"/>
      <c r="C148" s="31"/>
      <c r="D148" s="17"/>
      <c r="E148" s="37">
        <v>970.69</v>
      </c>
      <c r="F148" s="38">
        <v>3.0499999999999999E-2</v>
      </c>
      <c r="G148" s="20"/>
    </row>
    <row r="149" spans="1:7" x14ac:dyDescent="0.3">
      <c r="A149" s="12"/>
      <c r="B149" s="30"/>
      <c r="C149" s="30"/>
      <c r="D149" s="13"/>
      <c r="E149" s="14"/>
      <c r="F149" s="15"/>
      <c r="G149" s="15"/>
    </row>
    <row r="150" spans="1:7" x14ac:dyDescent="0.3">
      <c r="A150" s="21" t="s">
        <v>128</v>
      </c>
      <c r="B150" s="32"/>
      <c r="C150" s="32"/>
      <c r="D150" s="22"/>
      <c r="E150" s="18">
        <v>970.69</v>
      </c>
      <c r="F150" s="19">
        <v>3.0499999999999999E-2</v>
      </c>
      <c r="G150" s="20"/>
    </row>
    <row r="151" spans="1:7" x14ac:dyDescent="0.3">
      <c r="A151" s="12"/>
      <c r="B151" s="30"/>
      <c r="C151" s="30"/>
      <c r="D151" s="13"/>
      <c r="E151" s="14"/>
      <c r="F151" s="15"/>
      <c r="G151" s="15"/>
    </row>
    <row r="152" spans="1:7" x14ac:dyDescent="0.3">
      <c r="A152" s="12"/>
      <c r="B152" s="30"/>
      <c r="C152" s="30"/>
      <c r="D152" s="13"/>
      <c r="E152" s="14"/>
      <c r="F152" s="15"/>
      <c r="G152" s="15"/>
    </row>
    <row r="153" spans="1:7" x14ac:dyDescent="0.3">
      <c r="A153" s="16" t="s">
        <v>590</v>
      </c>
      <c r="B153" s="30"/>
      <c r="C153" s="30"/>
      <c r="D153" s="13"/>
      <c r="E153" s="14"/>
      <c r="F153" s="15"/>
      <c r="G153" s="15"/>
    </row>
    <row r="154" spans="1:7" x14ac:dyDescent="0.3">
      <c r="A154" s="12" t="s">
        <v>1666</v>
      </c>
      <c r="B154" s="30" t="s">
        <v>1667</v>
      </c>
      <c r="C154" s="30"/>
      <c r="D154" s="13">
        <v>47098.75</v>
      </c>
      <c r="E154" s="14">
        <v>1318.16</v>
      </c>
      <c r="F154" s="15">
        <v>4.1399999999999999E-2</v>
      </c>
      <c r="G154" s="15"/>
    </row>
    <row r="155" spans="1:7" x14ac:dyDescent="0.3">
      <c r="A155" s="12"/>
      <c r="B155" s="30"/>
      <c r="C155" s="30"/>
      <c r="D155" s="13"/>
      <c r="E155" s="14"/>
      <c r="F155" s="15"/>
      <c r="G155" s="15"/>
    </row>
    <row r="156" spans="1:7" x14ac:dyDescent="0.3">
      <c r="A156" s="21" t="s">
        <v>128</v>
      </c>
      <c r="B156" s="32"/>
      <c r="C156" s="32"/>
      <c r="D156" s="22"/>
      <c r="E156" s="18">
        <v>1318.16</v>
      </c>
      <c r="F156" s="19">
        <v>4.1399999999999999E-2</v>
      </c>
      <c r="G156" s="20"/>
    </row>
    <row r="157" spans="1:7" x14ac:dyDescent="0.3">
      <c r="A157" s="12"/>
      <c r="B157" s="30"/>
      <c r="C157" s="30"/>
      <c r="D157" s="13"/>
      <c r="E157" s="14"/>
      <c r="F157" s="15"/>
      <c r="G157" s="15"/>
    </row>
    <row r="158" spans="1:7" x14ac:dyDescent="0.3">
      <c r="A158" s="16" t="s">
        <v>129</v>
      </c>
      <c r="B158" s="30"/>
      <c r="C158" s="30"/>
      <c r="D158" s="13"/>
      <c r="E158" s="14"/>
      <c r="F158" s="15"/>
      <c r="G158" s="15"/>
    </row>
    <row r="159" spans="1:7" x14ac:dyDescent="0.3">
      <c r="A159" s="12" t="s">
        <v>130</v>
      </c>
      <c r="B159" s="30"/>
      <c r="C159" s="30"/>
      <c r="D159" s="13"/>
      <c r="E159" s="14">
        <v>612.82000000000005</v>
      </c>
      <c r="F159" s="15">
        <v>1.9199999999999998E-2</v>
      </c>
      <c r="G159" s="15">
        <v>5.4016000000000002E-2</v>
      </c>
    </row>
    <row r="160" spans="1:7" x14ac:dyDescent="0.3">
      <c r="A160" s="16" t="s">
        <v>104</v>
      </c>
      <c r="B160" s="31"/>
      <c r="C160" s="31"/>
      <c r="D160" s="17"/>
      <c r="E160" s="37">
        <v>612.82000000000005</v>
      </c>
      <c r="F160" s="38">
        <v>1.9199999999999998E-2</v>
      </c>
      <c r="G160" s="20"/>
    </row>
    <row r="161" spans="1:7" x14ac:dyDescent="0.3">
      <c r="A161" s="12"/>
      <c r="B161" s="30"/>
      <c r="C161" s="30"/>
      <c r="D161" s="13"/>
      <c r="E161" s="14"/>
      <c r="F161" s="15"/>
      <c r="G161" s="15"/>
    </row>
    <row r="162" spans="1:7" x14ac:dyDescent="0.3">
      <c r="A162" s="21" t="s">
        <v>128</v>
      </c>
      <c r="B162" s="32"/>
      <c r="C162" s="32"/>
      <c r="D162" s="22"/>
      <c r="E162" s="18">
        <v>612.82000000000005</v>
      </c>
      <c r="F162" s="19">
        <v>1.9199999999999998E-2</v>
      </c>
      <c r="G162" s="20"/>
    </row>
    <row r="163" spans="1:7" x14ac:dyDescent="0.3">
      <c r="A163" s="12" t="s">
        <v>131</v>
      </c>
      <c r="B163" s="30"/>
      <c r="C163" s="30"/>
      <c r="D163" s="13"/>
      <c r="E163" s="14">
        <v>115.34497639999999</v>
      </c>
      <c r="F163" s="15">
        <v>3.6210000000000001E-3</v>
      </c>
      <c r="G163" s="15"/>
    </row>
    <row r="164" spans="1:7" x14ac:dyDescent="0.3">
      <c r="A164" s="12" t="s">
        <v>132</v>
      </c>
      <c r="B164" s="30"/>
      <c r="C164" s="30"/>
      <c r="D164" s="13"/>
      <c r="E164" s="14">
        <v>1794.9250236</v>
      </c>
      <c r="F164" s="15">
        <v>5.6479000000000001E-2</v>
      </c>
      <c r="G164" s="15">
        <v>5.4016000000000002E-2</v>
      </c>
    </row>
    <row r="165" spans="1:7" x14ac:dyDescent="0.3">
      <c r="A165" s="25" t="s">
        <v>133</v>
      </c>
      <c r="B165" s="33"/>
      <c r="C165" s="33"/>
      <c r="D165" s="26"/>
      <c r="E165" s="27">
        <v>31853.18</v>
      </c>
      <c r="F165" s="28">
        <v>1</v>
      </c>
      <c r="G165" s="28"/>
    </row>
    <row r="167" spans="1:7" x14ac:dyDescent="0.3">
      <c r="A167" s="1" t="s">
        <v>1417</v>
      </c>
    </row>
    <row r="168" spans="1:7" x14ac:dyDescent="0.3">
      <c r="A168" s="1" t="s">
        <v>135</v>
      </c>
    </row>
    <row r="170" spans="1:7" x14ac:dyDescent="0.3">
      <c r="A170" s="1" t="s">
        <v>1959</v>
      </c>
    </row>
    <row r="171" spans="1:7" x14ac:dyDescent="0.3">
      <c r="A171" s="47" t="s">
        <v>1960</v>
      </c>
      <c r="B171" s="34" t="s">
        <v>90</v>
      </c>
    </row>
    <row r="172" spans="1:7" x14ac:dyDescent="0.3">
      <c r="A172" t="s">
        <v>1961</v>
      </c>
    </row>
    <row r="173" spans="1:7" x14ac:dyDescent="0.3">
      <c r="A173" t="s">
        <v>1962</v>
      </c>
      <c r="B173" t="s">
        <v>1963</v>
      </c>
      <c r="C173" t="s">
        <v>1963</v>
      </c>
    </row>
    <row r="174" spans="1:7" x14ac:dyDescent="0.3">
      <c r="B174" s="48">
        <v>44771</v>
      </c>
      <c r="C174" s="48">
        <v>44803</v>
      </c>
    </row>
    <row r="175" spans="1:7" x14ac:dyDescent="0.3">
      <c r="A175" t="s">
        <v>1965</v>
      </c>
      <c r="B175">
        <v>19.517199999999999</v>
      </c>
      <c r="C175">
        <v>19.905999999999999</v>
      </c>
      <c r="E175" s="2"/>
      <c r="G175"/>
    </row>
    <row r="176" spans="1:7" x14ac:dyDescent="0.3">
      <c r="A176" t="s">
        <v>1967</v>
      </c>
      <c r="B176">
        <v>19.509599999999999</v>
      </c>
      <c r="C176">
        <v>19.898</v>
      </c>
      <c r="E176" s="2"/>
      <c r="G176"/>
    </row>
    <row r="177" spans="1:7" x14ac:dyDescent="0.3">
      <c r="A177" t="s">
        <v>1968</v>
      </c>
      <c r="B177">
        <v>14.181800000000001</v>
      </c>
      <c r="C177">
        <v>14.4641</v>
      </c>
      <c r="E177" s="2"/>
      <c r="G177"/>
    </row>
    <row r="178" spans="1:7" x14ac:dyDescent="0.3">
      <c r="A178" t="s">
        <v>1989</v>
      </c>
      <c r="B178">
        <v>13.837199999999999</v>
      </c>
      <c r="C178">
        <v>14.0322</v>
      </c>
      <c r="E178" s="2"/>
      <c r="G178"/>
    </row>
    <row r="179" spans="1:7" x14ac:dyDescent="0.3">
      <c r="A179" t="s">
        <v>1976</v>
      </c>
      <c r="B179">
        <v>18.275500000000001</v>
      </c>
      <c r="C179">
        <v>18.6173</v>
      </c>
      <c r="E179" s="2"/>
      <c r="G179"/>
    </row>
    <row r="180" spans="1:7" x14ac:dyDescent="0.3">
      <c r="A180" t="s">
        <v>1992</v>
      </c>
      <c r="B180">
        <v>18.2637</v>
      </c>
      <c r="C180">
        <v>18.6051</v>
      </c>
      <c r="E180" s="2"/>
      <c r="G180"/>
    </row>
    <row r="181" spans="1:7" x14ac:dyDescent="0.3">
      <c r="A181" t="s">
        <v>1993</v>
      </c>
      <c r="B181">
        <v>12.6226</v>
      </c>
      <c r="C181">
        <v>12.858599999999999</v>
      </c>
      <c r="E181" s="2"/>
      <c r="G181"/>
    </row>
    <row r="182" spans="1:7" x14ac:dyDescent="0.3">
      <c r="A182" t="s">
        <v>1994</v>
      </c>
      <c r="B182">
        <v>12.8736</v>
      </c>
      <c r="C182">
        <v>13.033799999999999</v>
      </c>
      <c r="E182" s="2"/>
      <c r="G182"/>
    </row>
    <row r="183" spans="1:7" x14ac:dyDescent="0.3">
      <c r="E183" s="2"/>
      <c r="G183"/>
    </row>
    <row r="184" spans="1:7" x14ac:dyDescent="0.3">
      <c r="A184" t="s">
        <v>1996</v>
      </c>
    </row>
    <row r="186" spans="1:7" x14ac:dyDescent="0.3">
      <c r="A186" s="50" t="s">
        <v>1997</v>
      </c>
      <c r="B186" s="50" t="s">
        <v>1998</v>
      </c>
      <c r="C186" s="50" t="s">
        <v>1999</v>
      </c>
      <c r="D186" s="50" t="s">
        <v>2000</v>
      </c>
    </row>
    <row r="187" spans="1:7" x14ac:dyDescent="0.3">
      <c r="A187" s="50" t="s">
        <v>2002</v>
      </c>
      <c r="B187" s="50"/>
      <c r="C187" s="50">
        <v>0.08</v>
      </c>
      <c r="D187" s="50">
        <v>0.08</v>
      </c>
    </row>
    <row r="188" spans="1:7" x14ac:dyDescent="0.3">
      <c r="A188" s="50" t="s">
        <v>2005</v>
      </c>
      <c r="B188" s="50"/>
      <c r="C188" s="50">
        <v>0.08</v>
      </c>
      <c r="D188" s="50">
        <v>0.08</v>
      </c>
    </row>
    <row r="190" spans="1:7" x14ac:dyDescent="0.3">
      <c r="A190" t="s">
        <v>1979</v>
      </c>
      <c r="B190" s="34" t="s">
        <v>90</v>
      </c>
    </row>
    <row r="191" spans="1:7" ht="28.8" x14ac:dyDescent="0.3">
      <c r="A191" s="47" t="s">
        <v>1980</v>
      </c>
      <c r="B191" s="34" t="s">
        <v>90</v>
      </c>
    </row>
    <row r="192" spans="1:7" x14ac:dyDescent="0.3">
      <c r="A192" s="47" t="s">
        <v>1981</v>
      </c>
      <c r="B192" s="34" t="s">
        <v>90</v>
      </c>
    </row>
    <row r="193" spans="1:4" x14ac:dyDescent="0.3">
      <c r="A193" t="s">
        <v>2022</v>
      </c>
      <c r="B193" s="49">
        <v>5.4521680000000003</v>
      </c>
    </row>
    <row r="194" spans="1:4" ht="28.8" x14ac:dyDescent="0.3">
      <c r="A194" s="47" t="s">
        <v>1983</v>
      </c>
      <c r="B194" s="34">
        <v>311.54969999999997</v>
      </c>
    </row>
    <row r="195" spans="1:4" ht="28.8" x14ac:dyDescent="0.3">
      <c r="A195" s="47" t="s">
        <v>1984</v>
      </c>
      <c r="B195" s="34" t="s">
        <v>90</v>
      </c>
    </row>
    <row r="196" spans="1:4" x14ac:dyDescent="0.3">
      <c r="A196" t="s">
        <v>2116</v>
      </c>
      <c r="B196" s="34" t="s">
        <v>90</v>
      </c>
    </row>
    <row r="197" spans="1:4" x14ac:dyDescent="0.3">
      <c r="A197" t="s">
        <v>2117</v>
      </c>
      <c r="B197" s="34" t="s">
        <v>90</v>
      </c>
    </row>
    <row r="199" spans="1:4" ht="28.8" x14ac:dyDescent="0.3">
      <c r="A199" s="67" t="s">
        <v>2167</v>
      </c>
      <c r="B199" s="57" t="s">
        <v>2168</v>
      </c>
      <c r="C199" s="57" t="s">
        <v>2125</v>
      </c>
      <c r="D199" s="77" t="s">
        <v>2126</v>
      </c>
    </row>
    <row r="200" spans="1:4" ht="75.599999999999994" customHeight="1" x14ac:dyDescent="0.3">
      <c r="A200" s="72" t="str">
        <f>HYPERLINK("[EDEL_Portfolio Monthly Notes 31-Aug-2022.xlsx]EEESSF!A1","Edelweiss Equity Savings Fund")</f>
        <v>Edelweiss Equity Savings Fund</v>
      </c>
      <c r="B200" s="58"/>
      <c r="C200" s="58" t="s">
        <v>2148</v>
      </c>
      <c r="D200"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0119D-6500-406A-97F4-88B41219414D}">
  <dimension ref="A1:H79"/>
  <sheetViews>
    <sheetView showGridLines="0" workbookViewId="0">
      <pane ySplit="4" topLeftCell="A69" activePane="bottomLeft" state="frozen"/>
      <selection sqref="A1:B1"/>
      <selection pane="bottomLeft" activeCell="A78" sqref="A78:D78"/>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57</v>
      </c>
      <c r="B1" s="65"/>
      <c r="C1" s="65"/>
      <c r="D1" s="65"/>
      <c r="E1" s="65"/>
      <c r="F1" s="65"/>
      <c r="G1" s="65"/>
      <c r="H1" s="51" t="str">
        <f>HYPERLINK("[EDEL_Portfolio Monthly 31-Aug-2022.xlsx]Index!A1","Index")</f>
        <v>Index</v>
      </c>
    </row>
    <row r="2" spans="1:8" ht="18" x14ac:dyDescent="0.3">
      <c r="A2" s="65" t="s">
        <v>58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396412</v>
      </c>
      <c r="E8" s="14">
        <v>3517.36</v>
      </c>
      <c r="F8" s="15">
        <v>8.5199999999999998E-2</v>
      </c>
      <c r="G8" s="15"/>
    </row>
    <row r="9" spans="1:8" x14ac:dyDescent="0.3">
      <c r="A9" s="12" t="s">
        <v>1139</v>
      </c>
      <c r="B9" s="30" t="s">
        <v>1140</v>
      </c>
      <c r="C9" s="30" t="s">
        <v>861</v>
      </c>
      <c r="D9" s="13">
        <v>170368</v>
      </c>
      <c r="E9" s="14">
        <v>2543.5100000000002</v>
      </c>
      <c r="F9" s="15">
        <v>6.1600000000000002E-2</v>
      </c>
      <c r="G9" s="15"/>
    </row>
    <row r="10" spans="1:8" x14ac:dyDescent="0.3">
      <c r="A10" s="12" t="s">
        <v>844</v>
      </c>
      <c r="B10" s="30" t="s">
        <v>845</v>
      </c>
      <c r="C10" s="30" t="s">
        <v>846</v>
      </c>
      <c r="D10" s="13">
        <v>161393</v>
      </c>
      <c r="E10" s="14">
        <v>2398.46</v>
      </c>
      <c r="F10" s="15">
        <v>5.8099999999999999E-2</v>
      </c>
      <c r="G10" s="15"/>
    </row>
    <row r="11" spans="1:8" x14ac:dyDescent="0.3">
      <c r="A11" s="12" t="s">
        <v>841</v>
      </c>
      <c r="B11" s="30" t="s">
        <v>842</v>
      </c>
      <c r="C11" s="30" t="s">
        <v>843</v>
      </c>
      <c r="D11" s="13">
        <v>76031</v>
      </c>
      <c r="E11" s="14">
        <v>2005.66</v>
      </c>
      <c r="F11" s="15">
        <v>4.8599999999999997E-2</v>
      </c>
      <c r="G11" s="15"/>
    </row>
    <row r="12" spans="1:8" x14ac:dyDescent="0.3">
      <c r="A12" s="12" t="s">
        <v>1084</v>
      </c>
      <c r="B12" s="30" t="s">
        <v>1085</v>
      </c>
      <c r="C12" s="30" t="s">
        <v>846</v>
      </c>
      <c r="D12" s="13">
        <v>348489</v>
      </c>
      <c r="E12" s="14">
        <v>1851.35</v>
      </c>
      <c r="F12" s="15">
        <v>4.48E-2</v>
      </c>
      <c r="G12" s="15"/>
    </row>
    <row r="13" spans="1:8" x14ac:dyDescent="0.3">
      <c r="A13" s="12" t="s">
        <v>944</v>
      </c>
      <c r="B13" s="30" t="s">
        <v>945</v>
      </c>
      <c r="C13" s="30" t="s">
        <v>846</v>
      </c>
      <c r="D13" s="13">
        <v>229047</v>
      </c>
      <c r="E13" s="14">
        <v>1721.29</v>
      </c>
      <c r="F13" s="15">
        <v>4.1700000000000001E-2</v>
      </c>
      <c r="G13" s="15"/>
    </row>
    <row r="14" spans="1:8" x14ac:dyDescent="0.3">
      <c r="A14" s="12" t="s">
        <v>1186</v>
      </c>
      <c r="B14" s="30" t="s">
        <v>1187</v>
      </c>
      <c r="C14" s="30" t="s">
        <v>1188</v>
      </c>
      <c r="D14" s="13">
        <v>86168</v>
      </c>
      <c r="E14" s="14">
        <v>1656.58</v>
      </c>
      <c r="F14" s="15">
        <v>4.0099999999999997E-2</v>
      </c>
      <c r="G14" s="15"/>
    </row>
    <row r="15" spans="1:8" x14ac:dyDescent="0.3">
      <c r="A15" s="12" t="s">
        <v>940</v>
      </c>
      <c r="B15" s="30" t="s">
        <v>941</v>
      </c>
      <c r="C15" s="30" t="s">
        <v>855</v>
      </c>
      <c r="D15" s="13">
        <v>332986</v>
      </c>
      <c r="E15" s="14">
        <v>1568.7</v>
      </c>
      <c r="F15" s="15">
        <v>3.7999999999999999E-2</v>
      </c>
      <c r="G15" s="15"/>
    </row>
    <row r="16" spans="1:8" x14ac:dyDescent="0.3">
      <c r="A16" s="12" t="s">
        <v>1174</v>
      </c>
      <c r="B16" s="30" t="s">
        <v>1175</v>
      </c>
      <c r="C16" s="30" t="s">
        <v>1099</v>
      </c>
      <c r="D16" s="13">
        <v>42501</v>
      </c>
      <c r="E16" s="14">
        <v>1386.7</v>
      </c>
      <c r="F16" s="15">
        <v>3.3599999999999998E-2</v>
      </c>
      <c r="G16" s="15"/>
    </row>
    <row r="17" spans="1:7" x14ac:dyDescent="0.3">
      <c r="A17" s="12" t="s">
        <v>935</v>
      </c>
      <c r="B17" s="30" t="s">
        <v>936</v>
      </c>
      <c r="C17" s="30" t="s">
        <v>852</v>
      </c>
      <c r="D17" s="13">
        <v>18620</v>
      </c>
      <c r="E17" s="14">
        <v>1360.42</v>
      </c>
      <c r="F17" s="15">
        <v>3.3000000000000002E-2</v>
      </c>
      <c r="G17" s="15"/>
    </row>
    <row r="18" spans="1:7" x14ac:dyDescent="0.3">
      <c r="A18" s="12" t="s">
        <v>1209</v>
      </c>
      <c r="B18" s="30" t="s">
        <v>1210</v>
      </c>
      <c r="C18" s="30" t="s">
        <v>922</v>
      </c>
      <c r="D18" s="13">
        <v>422405</v>
      </c>
      <c r="E18" s="14">
        <v>1294.67</v>
      </c>
      <c r="F18" s="15">
        <v>3.1399999999999997E-2</v>
      </c>
      <c r="G18" s="15"/>
    </row>
    <row r="19" spans="1:7" x14ac:dyDescent="0.3">
      <c r="A19" s="12" t="s">
        <v>1010</v>
      </c>
      <c r="B19" s="30" t="s">
        <v>1011</v>
      </c>
      <c r="C19" s="30" t="s">
        <v>939</v>
      </c>
      <c r="D19" s="13">
        <v>310915</v>
      </c>
      <c r="E19" s="14">
        <v>1266.67</v>
      </c>
      <c r="F19" s="15">
        <v>3.0700000000000002E-2</v>
      </c>
      <c r="G19" s="15"/>
    </row>
    <row r="20" spans="1:7" x14ac:dyDescent="0.3">
      <c r="A20" s="12" t="s">
        <v>1109</v>
      </c>
      <c r="B20" s="30" t="s">
        <v>1110</v>
      </c>
      <c r="C20" s="30" t="s">
        <v>904</v>
      </c>
      <c r="D20" s="13">
        <v>92473</v>
      </c>
      <c r="E20" s="14">
        <v>1229.06</v>
      </c>
      <c r="F20" s="15">
        <v>2.98E-2</v>
      </c>
      <c r="G20" s="15"/>
    </row>
    <row r="21" spans="1:7" x14ac:dyDescent="0.3">
      <c r="A21" s="12" t="s">
        <v>1119</v>
      </c>
      <c r="B21" s="30" t="s">
        <v>1120</v>
      </c>
      <c r="C21" s="30" t="s">
        <v>909</v>
      </c>
      <c r="D21" s="13">
        <v>166357</v>
      </c>
      <c r="E21" s="14">
        <v>1208.75</v>
      </c>
      <c r="F21" s="15">
        <v>2.93E-2</v>
      </c>
      <c r="G21" s="15"/>
    </row>
    <row r="22" spans="1:7" x14ac:dyDescent="0.3">
      <c r="A22" s="12" t="s">
        <v>853</v>
      </c>
      <c r="B22" s="30" t="s">
        <v>854</v>
      </c>
      <c r="C22" s="30" t="s">
        <v>855</v>
      </c>
      <c r="D22" s="13">
        <v>13131</v>
      </c>
      <c r="E22" s="14">
        <v>1192.5899999999999</v>
      </c>
      <c r="F22" s="15">
        <v>2.8899999999999999E-2</v>
      </c>
      <c r="G22" s="15"/>
    </row>
    <row r="23" spans="1:7" x14ac:dyDescent="0.3">
      <c r="A23" s="12" t="s">
        <v>923</v>
      </c>
      <c r="B23" s="30" t="s">
        <v>924</v>
      </c>
      <c r="C23" s="30" t="s">
        <v>925</v>
      </c>
      <c r="D23" s="13">
        <v>99052</v>
      </c>
      <c r="E23" s="14">
        <v>1181.29</v>
      </c>
      <c r="F23" s="15">
        <v>2.86E-2</v>
      </c>
      <c r="G23" s="15"/>
    </row>
    <row r="24" spans="1:7" x14ac:dyDescent="0.3">
      <c r="A24" s="12" t="s">
        <v>856</v>
      </c>
      <c r="B24" s="30" t="s">
        <v>857</v>
      </c>
      <c r="C24" s="30" t="s">
        <v>858</v>
      </c>
      <c r="D24" s="13">
        <v>128381</v>
      </c>
      <c r="E24" s="14">
        <v>1146.51</v>
      </c>
      <c r="F24" s="15">
        <v>2.7799999999999998E-2</v>
      </c>
      <c r="G24" s="15"/>
    </row>
    <row r="25" spans="1:7" x14ac:dyDescent="0.3">
      <c r="A25" s="12" t="s">
        <v>1046</v>
      </c>
      <c r="B25" s="30" t="s">
        <v>1047</v>
      </c>
      <c r="C25" s="30" t="s">
        <v>1045</v>
      </c>
      <c r="D25" s="13">
        <v>312242</v>
      </c>
      <c r="E25" s="14">
        <v>1000.74</v>
      </c>
      <c r="F25" s="15">
        <v>2.4199999999999999E-2</v>
      </c>
      <c r="G25" s="15"/>
    </row>
    <row r="26" spans="1:7" x14ac:dyDescent="0.3">
      <c r="A26" s="12" t="s">
        <v>933</v>
      </c>
      <c r="B26" s="30" t="s">
        <v>934</v>
      </c>
      <c r="C26" s="30" t="s">
        <v>852</v>
      </c>
      <c r="D26" s="13">
        <v>125814</v>
      </c>
      <c r="E26" s="14">
        <v>994.37</v>
      </c>
      <c r="F26" s="15">
        <v>2.41E-2</v>
      </c>
      <c r="G26" s="15"/>
    </row>
    <row r="27" spans="1:7" x14ac:dyDescent="0.3">
      <c r="A27" s="12" t="s">
        <v>1043</v>
      </c>
      <c r="B27" s="30" t="s">
        <v>1044</v>
      </c>
      <c r="C27" s="30" t="s">
        <v>1045</v>
      </c>
      <c r="D27" s="13">
        <v>37054</v>
      </c>
      <c r="E27" s="14">
        <v>985.58</v>
      </c>
      <c r="F27" s="15">
        <v>2.3900000000000001E-2</v>
      </c>
      <c r="G27" s="15"/>
    </row>
    <row r="28" spans="1:7" x14ac:dyDescent="0.3">
      <c r="A28" s="12" t="s">
        <v>1164</v>
      </c>
      <c r="B28" s="30" t="s">
        <v>1165</v>
      </c>
      <c r="C28" s="30" t="s">
        <v>852</v>
      </c>
      <c r="D28" s="13">
        <v>131725</v>
      </c>
      <c r="E28" s="14">
        <v>834.94</v>
      </c>
      <c r="F28" s="15">
        <v>2.0199999999999999E-2</v>
      </c>
      <c r="G28" s="15"/>
    </row>
    <row r="29" spans="1:7" x14ac:dyDescent="0.3">
      <c r="A29" s="12" t="s">
        <v>1051</v>
      </c>
      <c r="B29" s="30" t="s">
        <v>1052</v>
      </c>
      <c r="C29" s="30" t="s">
        <v>1053</v>
      </c>
      <c r="D29" s="13">
        <v>59248</v>
      </c>
      <c r="E29" s="14">
        <v>833.77</v>
      </c>
      <c r="F29" s="15">
        <v>2.0199999999999999E-2</v>
      </c>
      <c r="G29" s="15"/>
    </row>
    <row r="30" spans="1:7" x14ac:dyDescent="0.3">
      <c r="A30" s="12" t="s">
        <v>1519</v>
      </c>
      <c r="B30" s="30" t="s">
        <v>1520</v>
      </c>
      <c r="C30" s="30" t="s">
        <v>939</v>
      </c>
      <c r="D30" s="13">
        <v>32005</v>
      </c>
      <c r="E30" s="14">
        <v>833.62</v>
      </c>
      <c r="F30" s="15">
        <v>2.0199999999999999E-2</v>
      </c>
      <c r="G30" s="15"/>
    </row>
    <row r="31" spans="1:7" x14ac:dyDescent="0.3">
      <c r="A31" s="12" t="s">
        <v>990</v>
      </c>
      <c r="B31" s="30" t="s">
        <v>991</v>
      </c>
      <c r="C31" s="30" t="s">
        <v>846</v>
      </c>
      <c r="D31" s="13">
        <v>711582</v>
      </c>
      <c r="E31" s="14">
        <v>832.55</v>
      </c>
      <c r="F31" s="15">
        <v>2.0199999999999999E-2</v>
      </c>
      <c r="G31" s="15"/>
    </row>
    <row r="32" spans="1:7" x14ac:dyDescent="0.3">
      <c r="A32" s="12" t="s">
        <v>1548</v>
      </c>
      <c r="B32" s="30" t="s">
        <v>1549</v>
      </c>
      <c r="C32" s="30" t="s">
        <v>939</v>
      </c>
      <c r="D32" s="13">
        <v>69693</v>
      </c>
      <c r="E32" s="14">
        <v>811.89</v>
      </c>
      <c r="F32" s="15">
        <v>1.9699999999999999E-2</v>
      </c>
      <c r="G32" s="15"/>
    </row>
    <row r="33" spans="1:7" x14ac:dyDescent="0.3">
      <c r="A33" s="12" t="s">
        <v>1115</v>
      </c>
      <c r="B33" s="30" t="s">
        <v>1116</v>
      </c>
      <c r="C33" s="30" t="s">
        <v>864</v>
      </c>
      <c r="D33" s="13">
        <v>11602</v>
      </c>
      <c r="E33" s="14">
        <v>774.76</v>
      </c>
      <c r="F33" s="15">
        <v>1.8800000000000001E-2</v>
      </c>
      <c r="G33" s="15"/>
    </row>
    <row r="34" spans="1:7" x14ac:dyDescent="0.3">
      <c r="A34" s="12" t="s">
        <v>1438</v>
      </c>
      <c r="B34" s="30" t="s">
        <v>1439</v>
      </c>
      <c r="C34" s="30" t="s">
        <v>1005</v>
      </c>
      <c r="D34" s="13">
        <v>150782</v>
      </c>
      <c r="E34" s="14">
        <v>772.38</v>
      </c>
      <c r="F34" s="15">
        <v>1.8700000000000001E-2</v>
      </c>
      <c r="G34" s="15"/>
    </row>
    <row r="35" spans="1:7" x14ac:dyDescent="0.3">
      <c r="A35" s="12" t="s">
        <v>900</v>
      </c>
      <c r="B35" s="30" t="s">
        <v>901</v>
      </c>
      <c r="C35" s="30" t="s">
        <v>861</v>
      </c>
      <c r="D35" s="13">
        <v>23337</v>
      </c>
      <c r="E35" s="14">
        <v>749.39</v>
      </c>
      <c r="F35" s="15">
        <v>1.8200000000000001E-2</v>
      </c>
      <c r="G35" s="15"/>
    </row>
    <row r="36" spans="1:7" x14ac:dyDescent="0.3">
      <c r="A36" s="12" t="s">
        <v>1156</v>
      </c>
      <c r="B36" s="30" t="s">
        <v>1157</v>
      </c>
      <c r="C36" s="30" t="s">
        <v>978</v>
      </c>
      <c r="D36" s="13">
        <v>17365</v>
      </c>
      <c r="E36" s="14">
        <v>742.26</v>
      </c>
      <c r="F36" s="15">
        <v>1.7999999999999999E-2</v>
      </c>
      <c r="G36" s="15"/>
    </row>
    <row r="37" spans="1:7" x14ac:dyDescent="0.3">
      <c r="A37" s="12" t="s">
        <v>1454</v>
      </c>
      <c r="B37" s="30" t="s">
        <v>1455</v>
      </c>
      <c r="C37" s="30" t="s">
        <v>953</v>
      </c>
      <c r="D37" s="13">
        <v>63942</v>
      </c>
      <c r="E37" s="14">
        <v>413.93</v>
      </c>
      <c r="F37" s="15">
        <v>0.01</v>
      </c>
      <c r="G37" s="15"/>
    </row>
    <row r="38" spans="1:7" x14ac:dyDescent="0.3">
      <c r="A38" s="16" t="s">
        <v>104</v>
      </c>
      <c r="B38" s="31"/>
      <c r="C38" s="31"/>
      <c r="D38" s="17"/>
      <c r="E38" s="37">
        <v>39109.75</v>
      </c>
      <c r="F38" s="38">
        <v>0.9476</v>
      </c>
      <c r="G38" s="20"/>
    </row>
    <row r="39" spans="1:7" x14ac:dyDescent="0.3">
      <c r="A39" s="16" t="s">
        <v>1217</v>
      </c>
      <c r="B39" s="30"/>
      <c r="C39" s="30"/>
      <c r="D39" s="13"/>
      <c r="E39" s="14"/>
      <c r="F39" s="15"/>
      <c r="G39" s="15"/>
    </row>
    <row r="40" spans="1:7" x14ac:dyDescent="0.3">
      <c r="A40" s="16" t="s">
        <v>104</v>
      </c>
      <c r="B40" s="30"/>
      <c r="C40" s="30"/>
      <c r="D40" s="13"/>
      <c r="E40" s="39" t="s">
        <v>90</v>
      </c>
      <c r="F40" s="40" t="s">
        <v>90</v>
      </c>
      <c r="G40" s="15"/>
    </row>
    <row r="41" spans="1:7" x14ac:dyDescent="0.3">
      <c r="A41" s="21" t="s">
        <v>128</v>
      </c>
      <c r="B41" s="32"/>
      <c r="C41" s="32"/>
      <c r="D41" s="22"/>
      <c r="E41" s="27">
        <v>39109.75</v>
      </c>
      <c r="F41" s="28">
        <v>0.9476</v>
      </c>
      <c r="G41" s="20"/>
    </row>
    <row r="42" spans="1:7" x14ac:dyDescent="0.3">
      <c r="A42" s="12"/>
      <c r="B42" s="30"/>
      <c r="C42" s="30"/>
      <c r="D42" s="13"/>
      <c r="E42" s="14"/>
      <c r="F42" s="15"/>
      <c r="G42" s="15"/>
    </row>
    <row r="43" spans="1:7" x14ac:dyDescent="0.3">
      <c r="A43" s="12"/>
      <c r="B43" s="30"/>
      <c r="C43" s="30"/>
      <c r="D43" s="13"/>
      <c r="E43" s="14"/>
      <c r="F43" s="15"/>
      <c r="G43" s="15"/>
    </row>
    <row r="44" spans="1:7" x14ac:dyDescent="0.3">
      <c r="A44" s="16" t="s">
        <v>129</v>
      </c>
      <c r="B44" s="30"/>
      <c r="C44" s="30"/>
      <c r="D44" s="13"/>
      <c r="E44" s="14"/>
      <c r="F44" s="15"/>
      <c r="G44" s="15"/>
    </row>
    <row r="45" spans="1:7" x14ac:dyDescent="0.3">
      <c r="A45" s="12" t="s">
        <v>130</v>
      </c>
      <c r="B45" s="30"/>
      <c r="C45" s="30"/>
      <c r="D45" s="13"/>
      <c r="E45" s="14">
        <v>2266.33</v>
      </c>
      <c r="F45" s="15">
        <v>5.4899999999999997E-2</v>
      </c>
      <c r="G45" s="15">
        <v>5.4016000000000002E-2</v>
      </c>
    </row>
    <row r="46" spans="1:7" x14ac:dyDescent="0.3">
      <c r="A46" s="16" t="s">
        <v>104</v>
      </c>
      <c r="B46" s="31"/>
      <c r="C46" s="31"/>
      <c r="D46" s="17"/>
      <c r="E46" s="37">
        <v>2266.33</v>
      </c>
      <c r="F46" s="38">
        <v>5.4899999999999997E-2</v>
      </c>
      <c r="G46" s="20"/>
    </row>
    <row r="47" spans="1:7" x14ac:dyDescent="0.3">
      <c r="A47" s="12"/>
      <c r="B47" s="30"/>
      <c r="C47" s="30"/>
      <c r="D47" s="13"/>
      <c r="E47" s="14"/>
      <c r="F47" s="15"/>
      <c r="G47" s="15"/>
    </row>
    <row r="48" spans="1:7" x14ac:dyDescent="0.3">
      <c r="A48" s="21" t="s">
        <v>128</v>
      </c>
      <c r="B48" s="32"/>
      <c r="C48" s="32"/>
      <c r="D48" s="22"/>
      <c r="E48" s="18">
        <v>2266.33</v>
      </c>
      <c r="F48" s="19">
        <v>5.4899999999999997E-2</v>
      </c>
      <c r="G48" s="20"/>
    </row>
    <row r="49" spans="1:7" x14ac:dyDescent="0.3">
      <c r="A49" s="12" t="s">
        <v>131</v>
      </c>
      <c r="B49" s="30"/>
      <c r="C49" s="30"/>
      <c r="D49" s="13"/>
      <c r="E49" s="14">
        <v>0.67078380000000004</v>
      </c>
      <c r="F49" s="15">
        <v>1.5999999999999999E-5</v>
      </c>
      <c r="G49" s="15"/>
    </row>
    <row r="50" spans="1:7" x14ac:dyDescent="0.3">
      <c r="A50" s="12" t="s">
        <v>132</v>
      </c>
      <c r="B50" s="30"/>
      <c r="C50" s="30"/>
      <c r="D50" s="13"/>
      <c r="E50" s="23">
        <v>-91.730783799999998</v>
      </c>
      <c r="F50" s="24">
        <v>-2.516E-3</v>
      </c>
      <c r="G50" s="15">
        <v>5.4016000000000002E-2</v>
      </c>
    </row>
    <row r="51" spans="1:7" x14ac:dyDescent="0.3">
      <c r="A51" s="25" t="s">
        <v>133</v>
      </c>
      <c r="B51" s="33"/>
      <c r="C51" s="33"/>
      <c r="D51" s="26"/>
      <c r="E51" s="27">
        <v>41285.019999999997</v>
      </c>
      <c r="F51" s="28">
        <v>1</v>
      </c>
      <c r="G51" s="28"/>
    </row>
    <row r="56" spans="1:7" x14ac:dyDescent="0.3">
      <c r="A56" s="1" t="s">
        <v>1959</v>
      </c>
    </row>
    <row r="57" spans="1:7" x14ac:dyDescent="0.3">
      <c r="A57" s="47" t="s">
        <v>1960</v>
      </c>
      <c r="B57" s="34" t="s">
        <v>90</v>
      </c>
    </row>
    <row r="58" spans="1:7" x14ac:dyDescent="0.3">
      <c r="A58" t="s">
        <v>1961</v>
      </c>
    </row>
    <row r="59" spans="1:7" x14ac:dyDescent="0.3">
      <c r="A59" t="s">
        <v>1962</v>
      </c>
      <c r="B59" t="s">
        <v>1963</v>
      </c>
      <c r="C59" t="s">
        <v>1963</v>
      </c>
    </row>
    <row r="60" spans="1:7" x14ac:dyDescent="0.3">
      <c r="B60" s="48">
        <v>44771</v>
      </c>
      <c r="C60" s="48">
        <v>44803</v>
      </c>
    </row>
    <row r="61" spans="1:7" x14ac:dyDescent="0.3">
      <c r="A61" t="s">
        <v>2007</v>
      </c>
      <c r="B61" s="34" t="s">
        <v>1966</v>
      </c>
      <c r="C61" s="34">
        <v>10.326000000000001</v>
      </c>
      <c r="E61" s="2"/>
      <c r="G61"/>
    </row>
    <row r="62" spans="1:7" x14ac:dyDescent="0.3">
      <c r="A62" t="s">
        <v>1968</v>
      </c>
      <c r="B62" s="34" t="s">
        <v>1966</v>
      </c>
      <c r="C62" s="34">
        <v>10.326000000000001</v>
      </c>
      <c r="E62" s="2"/>
      <c r="G62"/>
    </row>
    <row r="63" spans="1:7" x14ac:dyDescent="0.3">
      <c r="A63" t="s">
        <v>2008</v>
      </c>
      <c r="B63" s="34" t="s">
        <v>1966</v>
      </c>
      <c r="C63" s="34">
        <v>10.311999999999999</v>
      </c>
      <c r="E63" s="2"/>
      <c r="G63"/>
    </row>
    <row r="64" spans="1:7" x14ac:dyDescent="0.3">
      <c r="A64" t="s">
        <v>1993</v>
      </c>
      <c r="B64" s="34" t="s">
        <v>1966</v>
      </c>
      <c r="C64" s="34">
        <v>10.311</v>
      </c>
      <c r="E64" s="2"/>
      <c r="G64"/>
    </row>
    <row r="65" spans="1:7" x14ac:dyDescent="0.3">
      <c r="A65" t="s">
        <v>1977</v>
      </c>
      <c r="E65" s="2"/>
      <c r="G65"/>
    </row>
    <row r="67" spans="1:7" x14ac:dyDescent="0.3">
      <c r="A67" t="s">
        <v>1978</v>
      </c>
      <c r="B67" s="34" t="s">
        <v>90</v>
      </c>
    </row>
    <row r="68" spans="1:7" x14ac:dyDescent="0.3">
      <c r="A68" t="s">
        <v>1979</v>
      </c>
      <c r="B68" s="34" t="s">
        <v>90</v>
      </c>
    </row>
    <row r="69" spans="1:7" ht="28.8" x14ac:dyDescent="0.3">
      <c r="A69" s="47" t="s">
        <v>1980</v>
      </c>
      <c r="B69" s="34" t="s">
        <v>90</v>
      </c>
    </row>
    <row r="70" spans="1:7" x14ac:dyDescent="0.3">
      <c r="A70" s="47" t="s">
        <v>1981</v>
      </c>
      <c r="B70" s="34" t="s">
        <v>90</v>
      </c>
    </row>
    <row r="71" spans="1:7" x14ac:dyDescent="0.3">
      <c r="A71" t="s">
        <v>2022</v>
      </c>
      <c r="B71" s="49" t="s">
        <v>90</v>
      </c>
    </row>
    <row r="72" spans="1:7" ht="28.8" x14ac:dyDescent="0.3">
      <c r="A72" s="47" t="s">
        <v>1983</v>
      </c>
      <c r="B72" s="34" t="s">
        <v>90</v>
      </c>
    </row>
    <row r="73" spans="1:7" ht="28.8" x14ac:dyDescent="0.3">
      <c r="A73" s="47" t="s">
        <v>1984</v>
      </c>
      <c r="B73" s="34" t="s">
        <v>90</v>
      </c>
    </row>
    <row r="74" spans="1:7" x14ac:dyDescent="0.3">
      <c r="A74" t="s">
        <v>2116</v>
      </c>
      <c r="B74" s="34" t="s">
        <v>90</v>
      </c>
    </row>
    <row r="75" spans="1:7" x14ac:dyDescent="0.3">
      <c r="A75" t="s">
        <v>2117</v>
      </c>
      <c r="B75" s="34" t="s">
        <v>90</v>
      </c>
    </row>
    <row r="78" spans="1:7" ht="28.8" x14ac:dyDescent="0.3">
      <c r="A78" s="67" t="s">
        <v>2167</v>
      </c>
      <c r="B78" s="57" t="s">
        <v>2168</v>
      </c>
      <c r="C78" s="57" t="s">
        <v>2125</v>
      </c>
      <c r="D78" s="77" t="s">
        <v>2126</v>
      </c>
    </row>
    <row r="79" spans="1:7" ht="72" customHeight="1" x14ac:dyDescent="0.3">
      <c r="A79" s="72" t="str">
        <f>HYPERLINK("[EDEL_Portfolio Monthly Notes 31-Aug-2022.xlsx]EEFOCF!A1","Edelweiss Focused Equity Fund")</f>
        <v>Edelweiss Focused Equity Fund</v>
      </c>
      <c r="B79" s="61"/>
      <c r="C79" s="58" t="s">
        <v>2166</v>
      </c>
      <c r="D79"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6D64-1FEE-43C2-9182-A45700B3FE97}">
  <dimension ref="A1:H78"/>
  <sheetViews>
    <sheetView showGridLines="0" workbookViewId="0">
      <pane ySplit="4" topLeftCell="A70" activePane="bottomLeft" state="frozen"/>
      <selection sqref="A1:B1"/>
      <selection pane="bottomLeft" activeCell="A77" sqref="A77:D77"/>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59</v>
      </c>
      <c r="B1" s="65"/>
      <c r="C1" s="65"/>
      <c r="D1" s="65"/>
      <c r="E1" s="65"/>
      <c r="F1" s="65"/>
      <c r="G1" s="65"/>
      <c r="H1" s="51" t="str">
        <f>HYPERLINK("[EDEL_Portfolio Monthly 31-Aug-2022.xlsx]Index!A1","Index")</f>
        <v>Index</v>
      </c>
    </row>
    <row r="2" spans="1:8" ht="18" x14ac:dyDescent="0.3">
      <c r="A2" s="65" t="s">
        <v>60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937</v>
      </c>
      <c r="B8" s="30" t="s">
        <v>938</v>
      </c>
      <c r="C8" s="30" t="s">
        <v>939</v>
      </c>
      <c r="D8" s="13">
        <v>1423</v>
      </c>
      <c r="E8" s="14">
        <v>48.26</v>
      </c>
      <c r="F8" s="15">
        <v>5.3600000000000002E-2</v>
      </c>
      <c r="G8" s="15"/>
    </row>
    <row r="9" spans="1:8" x14ac:dyDescent="0.3">
      <c r="A9" s="12" t="s">
        <v>1046</v>
      </c>
      <c r="B9" s="30" t="s">
        <v>1047</v>
      </c>
      <c r="C9" s="30" t="s">
        <v>1045</v>
      </c>
      <c r="D9" s="13">
        <v>14869</v>
      </c>
      <c r="E9" s="14">
        <v>47.66</v>
      </c>
      <c r="F9" s="15">
        <v>5.2999999999999999E-2</v>
      </c>
      <c r="G9" s="15"/>
    </row>
    <row r="10" spans="1:8" x14ac:dyDescent="0.3">
      <c r="A10" s="12" t="s">
        <v>971</v>
      </c>
      <c r="B10" s="30" t="s">
        <v>972</v>
      </c>
      <c r="C10" s="30" t="s">
        <v>973</v>
      </c>
      <c r="D10" s="13">
        <v>231</v>
      </c>
      <c r="E10" s="14">
        <v>46.03</v>
      </c>
      <c r="F10" s="15">
        <v>5.11E-2</v>
      </c>
      <c r="G10" s="15"/>
    </row>
    <row r="11" spans="1:8" x14ac:dyDescent="0.3">
      <c r="A11" s="12" t="s">
        <v>1043</v>
      </c>
      <c r="B11" s="30" t="s">
        <v>1044</v>
      </c>
      <c r="C11" s="30" t="s">
        <v>1045</v>
      </c>
      <c r="D11" s="13">
        <v>1730</v>
      </c>
      <c r="E11" s="14">
        <v>46.02</v>
      </c>
      <c r="F11" s="15">
        <v>5.11E-2</v>
      </c>
      <c r="G11" s="15"/>
    </row>
    <row r="12" spans="1:8" x14ac:dyDescent="0.3">
      <c r="A12" s="12" t="s">
        <v>844</v>
      </c>
      <c r="B12" s="30" t="s">
        <v>845</v>
      </c>
      <c r="C12" s="30" t="s">
        <v>846</v>
      </c>
      <c r="D12" s="13">
        <v>2959</v>
      </c>
      <c r="E12" s="14">
        <v>43.97</v>
      </c>
      <c r="F12" s="15">
        <v>4.8899999999999999E-2</v>
      </c>
      <c r="G12" s="15"/>
    </row>
    <row r="13" spans="1:8" x14ac:dyDescent="0.3">
      <c r="A13" s="12" t="s">
        <v>1139</v>
      </c>
      <c r="B13" s="30" t="s">
        <v>1140</v>
      </c>
      <c r="C13" s="30" t="s">
        <v>861</v>
      </c>
      <c r="D13" s="13">
        <v>2722</v>
      </c>
      <c r="E13" s="14">
        <v>40.64</v>
      </c>
      <c r="F13" s="15">
        <v>4.5199999999999997E-2</v>
      </c>
      <c r="G13" s="15"/>
    </row>
    <row r="14" spans="1:8" x14ac:dyDescent="0.3">
      <c r="A14" s="12" t="s">
        <v>900</v>
      </c>
      <c r="B14" s="30" t="s">
        <v>901</v>
      </c>
      <c r="C14" s="30" t="s">
        <v>861</v>
      </c>
      <c r="D14" s="13">
        <v>1211</v>
      </c>
      <c r="E14" s="14">
        <v>38.89</v>
      </c>
      <c r="F14" s="15">
        <v>4.3200000000000002E-2</v>
      </c>
      <c r="G14" s="15"/>
    </row>
    <row r="15" spans="1:8" x14ac:dyDescent="0.3">
      <c r="A15" s="12" t="s">
        <v>935</v>
      </c>
      <c r="B15" s="30" t="s">
        <v>936</v>
      </c>
      <c r="C15" s="30" t="s">
        <v>852</v>
      </c>
      <c r="D15" s="13">
        <v>508</v>
      </c>
      <c r="E15" s="14">
        <v>37.119999999999997</v>
      </c>
      <c r="F15" s="15">
        <v>4.1200000000000001E-2</v>
      </c>
      <c r="G15" s="15"/>
    </row>
    <row r="16" spans="1:8" x14ac:dyDescent="0.3">
      <c r="A16" s="12" t="s">
        <v>859</v>
      </c>
      <c r="B16" s="30" t="s">
        <v>860</v>
      </c>
      <c r="C16" s="30" t="s">
        <v>861</v>
      </c>
      <c r="D16" s="13">
        <v>3948</v>
      </c>
      <c r="E16" s="14">
        <v>37.07</v>
      </c>
      <c r="F16" s="15">
        <v>4.1200000000000001E-2</v>
      </c>
      <c r="G16" s="15"/>
    </row>
    <row r="17" spans="1:7" x14ac:dyDescent="0.3">
      <c r="A17" s="12" t="s">
        <v>853</v>
      </c>
      <c r="B17" s="30" t="s">
        <v>854</v>
      </c>
      <c r="C17" s="30" t="s">
        <v>855</v>
      </c>
      <c r="D17" s="13">
        <v>373</v>
      </c>
      <c r="E17" s="14">
        <v>33.880000000000003</v>
      </c>
      <c r="F17" s="15">
        <v>3.7600000000000001E-2</v>
      </c>
      <c r="G17" s="15"/>
    </row>
    <row r="18" spans="1:7" x14ac:dyDescent="0.3">
      <c r="A18" s="12" t="s">
        <v>1151</v>
      </c>
      <c r="B18" s="30" t="s">
        <v>1152</v>
      </c>
      <c r="C18" s="30" t="s">
        <v>1153</v>
      </c>
      <c r="D18" s="13">
        <v>14179</v>
      </c>
      <c r="E18" s="14">
        <v>33.29</v>
      </c>
      <c r="F18" s="15">
        <v>3.6999999999999998E-2</v>
      </c>
      <c r="G18" s="15"/>
    </row>
    <row r="19" spans="1:7" x14ac:dyDescent="0.3">
      <c r="A19" s="12" t="s">
        <v>983</v>
      </c>
      <c r="B19" s="30" t="s">
        <v>984</v>
      </c>
      <c r="C19" s="30" t="s">
        <v>973</v>
      </c>
      <c r="D19" s="13">
        <v>804</v>
      </c>
      <c r="E19" s="14">
        <v>30.13</v>
      </c>
      <c r="F19" s="15">
        <v>3.3500000000000002E-2</v>
      </c>
      <c r="G19" s="15"/>
    </row>
    <row r="20" spans="1:7" x14ac:dyDescent="0.3">
      <c r="A20" s="12" t="s">
        <v>1184</v>
      </c>
      <c r="B20" s="30" t="s">
        <v>1185</v>
      </c>
      <c r="C20" s="30" t="s">
        <v>861</v>
      </c>
      <c r="D20" s="13">
        <v>2694</v>
      </c>
      <c r="E20" s="14">
        <v>28.99</v>
      </c>
      <c r="F20" s="15">
        <v>3.2199999999999999E-2</v>
      </c>
      <c r="G20" s="15"/>
    </row>
    <row r="21" spans="1:7" x14ac:dyDescent="0.3">
      <c r="A21" s="12" t="s">
        <v>1668</v>
      </c>
      <c r="B21" s="30" t="s">
        <v>1669</v>
      </c>
      <c r="C21" s="30" t="s">
        <v>855</v>
      </c>
      <c r="D21" s="13">
        <v>701</v>
      </c>
      <c r="E21" s="14">
        <v>28.63</v>
      </c>
      <c r="F21" s="15">
        <v>3.1800000000000002E-2</v>
      </c>
      <c r="G21" s="15"/>
    </row>
    <row r="22" spans="1:7" x14ac:dyDescent="0.3">
      <c r="A22" s="12" t="s">
        <v>1670</v>
      </c>
      <c r="B22" s="30" t="s">
        <v>1671</v>
      </c>
      <c r="C22" s="30" t="s">
        <v>964</v>
      </c>
      <c r="D22" s="13">
        <v>1681</v>
      </c>
      <c r="E22" s="14">
        <v>28.16</v>
      </c>
      <c r="F22" s="15">
        <v>3.1300000000000001E-2</v>
      </c>
      <c r="G22" s="15"/>
    </row>
    <row r="23" spans="1:7" x14ac:dyDescent="0.3">
      <c r="A23" s="12" t="s">
        <v>967</v>
      </c>
      <c r="B23" s="30" t="s">
        <v>968</v>
      </c>
      <c r="C23" s="30" t="s">
        <v>861</v>
      </c>
      <c r="D23" s="13">
        <v>6739</v>
      </c>
      <c r="E23" s="14">
        <v>27.87</v>
      </c>
      <c r="F23" s="15">
        <v>3.1E-2</v>
      </c>
      <c r="G23" s="15"/>
    </row>
    <row r="24" spans="1:7" x14ac:dyDescent="0.3">
      <c r="A24" s="12" t="s">
        <v>1189</v>
      </c>
      <c r="B24" s="30" t="s">
        <v>1190</v>
      </c>
      <c r="C24" s="30" t="s">
        <v>978</v>
      </c>
      <c r="D24" s="13">
        <v>1005</v>
      </c>
      <c r="E24" s="14">
        <v>27.5</v>
      </c>
      <c r="F24" s="15">
        <v>3.0599999999999999E-2</v>
      </c>
      <c r="G24" s="15"/>
    </row>
    <row r="25" spans="1:7" x14ac:dyDescent="0.3">
      <c r="A25" s="12" t="s">
        <v>996</v>
      </c>
      <c r="B25" s="30" t="s">
        <v>997</v>
      </c>
      <c r="C25" s="30" t="s">
        <v>858</v>
      </c>
      <c r="D25" s="13">
        <v>691</v>
      </c>
      <c r="E25" s="14">
        <v>25.06</v>
      </c>
      <c r="F25" s="15">
        <v>2.7799999999999998E-2</v>
      </c>
      <c r="G25" s="15"/>
    </row>
    <row r="26" spans="1:7" x14ac:dyDescent="0.3">
      <c r="A26" s="12" t="s">
        <v>1145</v>
      </c>
      <c r="B26" s="30" t="s">
        <v>1146</v>
      </c>
      <c r="C26" s="30" t="s">
        <v>964</v>
      </c>
      <c r="D26" s="13">
        <v>4254</v>
      </c>
      <c r="E26" s="14">
        <v>24.83</v>
      </c>
      <c r="F26" s="15">
        <v>2.76E-2</v>
      </c>
      <c r="G26" s="15"/>
    </row>
    <row r="27" spans="1:7" x14ac:dyDescent="0.3">
      <c r="A27" s="12" t="s">
        <v>1213</v>
      </c>
      <c r="B27" s="30" t="s">
        <v>1214</v>
      </c>
      <c r="C27" s="30" t="s">
        <v>939</v>
      </c>
      <c r="D27" s="13">
        <v>1752</v>
      </c>
      <c r="E27" s="14">
        <v>24.38</v>
      </c>
      <c r="F27" s="15">
        <v>2.7099999999999999E-2</v>
      </c>
      <c r="G27" s="15"/>
    </row>
    <row r="28" spans="1:7" x14ac:dyDescent="0.3">
      <c r="A28" s="12" t="s">
        <v>962</v>
      </c>
      <c r="B28" s="30" t="s">
        <v>963</v>
      </c>
      <c r="C28" s="30" t="s">
        <v>964</v>
      </c>
      <c r="D28" s="13">
        <v>4615</v>
      </c>
      <c r="E28" s="14">
        <v>24.26</v>
      </c>
      <c r="F28" s="15">
        <v>2.7E-2</v>
      </c>
      <c r="G28" s="15"/>
    </row>
    <row r="29" spans="1:7" x14ac:dyDescent="0.3">
      <c r="A29" s="12" t="s">
        <v>1056</v>
      </c>
      <c r="B29" s="30" t="s">
        <v>1057</v>
      </c>
      <c r="C29" s="30" t="s">
        <v>855</v>
      </c>
      <c r="D29" s="13">
        <v>834</v>
      </c>
      <c r="E29" s="14">
        <v>23.67</v>
      </c>
      <c r="F29" s="15">
        <v>2.63E-2</v>
      </c>
      <c r="G29" s="15"/>
    </row>
    <row r="30" spans="1:7" x14ac:dyDescent="0.3">
      <c r="A30" s="12" t="s">
        <v>1519</v>
      </c>
      <c r="B30" s="30" t="s">
        <v>1520</v>
      </c>
      <c r="C30" s="30" t="s">
        <v>939</v>
      </c>
      <c r="D30" s="13">
        <v>904</v>
      </c>
      <c r="E30" s="14">
        <v>23.55</v>
      </c>
      <c r="F30" s="15">
        <v>2.6200000000000001E-2</v>
      </c>
      <c r="G30" s="15"/>
    </row>
    <row r="31" spans="1:7" x14ac:dyDescent="0.3">
      <c r="A31" s="12" t="s">
        <v>1125</v>
      </c>
      <c r="B31" s="30" t="s">
        <v>1126</v>
      </c>
      <c r="C31" s="30" t="s">
        <v>855</v>
      </c>
      <c r="D31" s="13">
        <v>675</v>
      </c>
      <c r="E31" s="14">
        <v>22.67</v>
      </c>
      <c r="F31" s="15">
        <v>2.52E-2</v>
      </c>
      <c r="G31" s="15"/>
    </row>
    <row r="32" spans="1:7" x14ac:dyDescent="0.3">
      <c r="A32" s="12" t="s">
        <v>1123</v>
      </c>
      <c r="B32" s="30" t="s">
        <v>1124</v>
      </c>
      <c r="C32" s="30" t="s">
        <v>861</v>
      </c>
      <c r="D32" s="13">
        <v>448</v>
      </c>
      <c r="E32" s="14">
        <v>20.79</v>
      </c>
      <c r="F32" s="15">
        <v>2.3099999999999999E-2</v>
      </c>
      <c r="G32" s="15"/>
    </row>
    <row r="33" spans="1:7" x14ac:dyDescent="0.3">
      <c r="A33" s="12" t="s">
        <v>1191</v>
      </c>
      <c r="B33" s="30" t="s">
        <v>1192</v>
      </c>
      <c r="C33" s="30" t="s">
        <v>964</v>
      </c>
      <c r="D33" s="13">
        <v>2096</v>
      </c>
      <c r="E33" s="14">
        <v>19.37</v>
      </c>
      <c r="F33" s="15">
        <v>2.1499999999999998E-2</v>
      </c>
      <c r="G33" s="15"/>
    </row>
    <row r="34" spans="1:7" x14ac:dyDescent="0.3">
      <c r="A34" s="12" t="s">
        <v>898</v>
      </c>
      <c r="B34" s="30" t="s">
        <v>899</v>
      </c>
      <c r="C34" s="30" t="s">
        <v>861</v>
      </c>
      <c r="D34" s="13">
        <v>524</v>
      </c>
      <c r="E34" s="14">
        <v>17.329999999999998</v>
      </c>
      <c r="F34" s="15">
        <v>1.9300000000000001E-2</v>
      </c>
      <c r="G34" s="15"/>
    </row>
    <row r="35" spans="1:7" x14ac:dyDescent="0.3">
      <c r="A35" s="12" t="s">
        <v>1008</v>
      </c>
      <c r="B35" s="30" t="s">
        <v>1009</v>
      </c>
      <c r="C35" s="30" t="s">
        <v>939</v>
      </c>
      <c r="D35" s="13">
        <v>2298</v>
      </c>
      <c r="E35" s="14">
        <v>15.48</v>
      </c>
      <c r="F35" s="15">
        <v>1.72E-2</v>
      </c>
      <c r="G35" s="15"/>
    </row>
    <row r="36" spans="1:7" x14ac:dyDescent="0.3">
      <c r="A36" s="12" t="s">
        <v>1093</v>
      </c>
      <c r="B36" s="30" t="s">
        <v>1094</v>
      </c>
      <c r="C36" s="30" t="s">
        <v>1026</v>
      </c>
      <c r="D36" s="13">
        <v>82</v>
      </c>
      <c r="E36" s="14">
        <v>14.38</v>
      </c>
      <c r="F36" s="15">
        <v>1.6E-2</v>
      </c>
      <c r="G36" s="15"/>
    </row>
    <row r="37" spans="1:7" x14ac:dyDescent="0.3">
      <c r="A37" s="12" t="s">
        <v>1672</v>
      </c>
      <c r="B37" s="30" t="s">
        <v>1673</v>
      </c>
      <c r="C37" s="30" t="s">
        <v>852</v>
      </c>
      <c r="D37" s="13">
        <v>1277</v>
      </c>
      <c r="E37" s="14">
        <v>13.47</v>
      </c>
      <c r="F37" s="15">
        <v>1.4999999999999999E-2</v>
      </c>
      <c r="G37" s="15"/>
    </row>
    <row r="38" spans="1:7" x14ac:dyDescent="0.3">
      <c r="A38" s="16" t="s">
        <v>104</v>
      </c>
      <c r="B38" s="31"/>
      <c r="C38" s="31"/>
      <c r="D38" s="17"/>
      <c r="E38" s="37">
        <v>893.35</v>
      </c>
      <c r="F38" s="38">
        <v>0.99280000000000002</v>
      </c>
      <c r="G38" s="20"/>
    </row>
    <row r="39" spans="1:7" x14ac:dyDescent="0.3">
      <c r="A39" s="16" t="s">
        <v>1217</v>
      </c>
      <c r="B39" s="30"/>
      <c r="C39" s="30"/>
      <c r="D39" s="13"/>
      <c r="E39" s="14"/>
      <c r="F39" s="15"/>
      <c r="G39" s="15"/>
    </row>
    <row r="40" spans="1:7" x14ac:dyDescent="0.3">
      <c r="A40" s="16" t="s">
        <v>104</v>
      </c>
      <c r="B40" s="30"/>
      <c r="C40" s="30"/>
      <c r="D40" s="13"/>
      <c r="E40" s="39" t="s">
        <v>90</v>
      </c>
      <c r="F40" s="40" t="s">
        <v>90</v>
      </c>
      <c r="G40" s="15"/>
    </row>
    <row r="41" spans="1:7" x14ac:dyDescent="0.3">
      <c r="A41" s="21" t="s">
        <v>128</v>
      </c>
      <c r="B41" s="32"/>
      <c r="C41" s="32"/>
      <c r="D41" s="22"/>
      <c r="E41" s="27">
        <v>893.35</v>
      </c>
      <c r="F41" s="28">
        <v>0.99280000000000002</v>
      </c>
      <c r="G41" s="20"/>
    </row>
    <row r="42" spans="1:7" x14ac:dyDescent="0.3">
      <c r="A42" s="12"/>
      <c r="B42" s="30"/>
      <c r="C42" s="30"/>
      <c r="D42" s="13"/>
      <c r="E42" s="14"/>
      <c r="F42" s="15"/>
      <c r="G42" s="15"/>
    </row>
    <row r="43" spans="1:7" x14ac:dyDescent="0.3">
      <c r="A43" s="12"/>
      <c r="B43" s="30"/>
      <c r="C43" s="30"/>
      <c r="D43" s="13"/>
      <c r="E43" s="14"/>
      <c r="F43" s="15"/>
      <c r="G43" s="15"/>
    </row>
    <row r="44" spans="1:7" x14ac:dyDescent="0.3">
      <c r="A44" s="16" t="s">
        <v>129</v>
      </c>
      <c r="B44" s="30"/>
      <c r="C44" s="30"/>
      <c r="D44" s="13"/>
      <c r="E44" s="14"/>
      <c r="F44" s="15"/>
      <c r="G44" s="15"/>
    </row>
    <row r="45" spans="1:7" x14ac:dyDescent="0.3">
      <c r="A45" s="12" t="s">
        <v>130</v>
      </c>
      <c r="B45" s="30"/>
      <c r="C45" s="30"/>
      <c r="D45" s="13"/>
      <c r="E45" s="14">
        <v>12</v>
      </c>
      <c r="F45" s="15">
        <v>1.3299999999999999E-2</v>
      </c>
      <c r="G45" s="15">
        <v>5.4016000000000002E-2</v>
      </c>
    </row>
    <row r="46" spans="1:7" x14ac:dyDescent="0.3">
      <c r="A46" s="16" t="s">
        <v>104</v>
      </c>
      <c r="B46" s="31"/>
      <c r="C46" s="31"/>
      <c r="D46" s="17"/>
      <c r="E46" s="37">
        <v>12</v>
      </c>
      <c r="F46" s="38">
        <v>1.3299999999999999E-2</v>
      </c>
      <c r="G46" s="20"/>
    </row>
    <row r="47" spans="1:7" x14ac:dyDescent="0.3">
      <c r="A47" s="12"/>
      <c r="B47" s="30"/>
      <c r="C47" s="30"/>
      <c r="D47" s="13"/>
      <c r="E47" s="14"/>
      <c r="F47" s="15"/>
      <c r="G47" s="15"/>
    </row>
    <row r="48" spans="1:7" x14ac:dyDescent="0.3">
      <c r="A48" s="21" t="s">
        <v>128</v>
      </c>
      <c r="B48" s="32"/>
      <c r="C48" s="32"/>
      <c r="D48" s="22"/>
      <c r="E48" s="18">
        <v>12</v>
      </c>
      <c r="F48" s="19">
        <v>1.3299999999999999E-2</v>
      </c>
      <c r="G48" s="20"/>
    </row>
    <row r="49" spans="1:7" x14ac:dyDescent="0.3">
      <c r="A49" s="12" t="s">
        <v>131</v>
      </c>
      <c r="B49" s="30"/>
      <c r="C49" s="30"/>
      <c r="D49" s="13"/>
      <c r="E49" s="14">
        <v>3.5506999999999999E-3</v>
      </c>
      <c r="F49" s="15">
        <v>3.0000000000000001E-6</v>
      </c>
      <c r="G49" s="15"/>
    </row>
    <row r="50" spans="1:7" x14ac:dyDescent="0.3">
      <c r="A50" s="12" t="s">
        <v>132</v>
      </c>
      <c r="B50" s="30"/>
      <c r="C50" s="30"/>
      <c r="D50" s="13"/>
      <c r="E50" s="23">
        <v>-5.4635506999999999</v>
      </c>
      <c r="F50" s="24">
        <v>-6.1029999999999999E-3</v>
      </c>
      <c r="G50" s="15">
        <v>5.4016000000000002E-2</v>
      </c>
    </row>
    <row r="51" spans="1:7" x14ac:dyDescent="0.3">
      <c r="A51" s="25" t="s">
        <v>133</v>
      </c>
      <c r="B51" s="33"/>
      <c r="C51" s="33"/>
      <c r="D51" s="26"/>
      <c r="E51" s="27">
        <v>899.89</v>
      </c>
      <c r="F51" s="28">
        <v>1</v>
      </c>
      <c r="G51" s="28"/>
    </row>
    <row r="56" spans="1:7" x14ac:dyDescent="0.3">
      <c r="A56" s="1" t="s">
        <v>1959</v>
      </c>
    </row>
    <row r="57" spans="1:7" x14ac:dyDescent="0.3">
      <c r="A57" s="47" t="s">
        <v>1960</v>
      </c>
      <c r="B57" s="34" t="s">
        <v>90</v>
      </c>
    </row>
    <row r="58" spans="1:7" x14ac:dyDescent="0.3">
      <c r="A58" t="s">
        <v>1961</v>
      </c>
    </row>
    <row r="59" spans="1:7" x14ac:dyDescent="0.3">
      <c r="A59" t="s">
        <v>1962</v>
      </c>
      <c r="B59" t="s">
        <v>1963</v>
      </c>
      <c r="C59" t="s">
        <v>1963</v>
      </c>
    </row>
    <row r="60" spans="1:7" x14ac:dyDescent="0.3">
      <c r="B60" s="48">
        <v>44771</v>
      </c>
      <c r="C60" s="48">
        <v>44803</v>
      </c>
    </row>
    <row r="61" spans="1:7" x14ac:dyDescent="0.3">
      <c r="A61" t="s">
        <v>1967</v>
      </c>
      <c r="B61">
        <v>9.7036999999999995</v>
      </c>
      <c r="C61">
        <v>9.9358000000000004</v>
      </c>
      <c r="E61" s="2"/>
      <c r="G61"/>
    </row>
    <row r="62" spans="1:7" x14ac:dyDescent="0.3">
      <c r="A62" t="s">
        <v>1968</v>
      </c>
      <c r="B62">
        <v>9.5678999999999998</v>
      </c>
      <c r="C62">
        <v>9.7967999999999993</v>
      </c>
      <c r="E62" s="2"/>
      <c r="G62"/>
    </row>
    <row r="63" spans="1:7" x14ac:dyDescent="0.3">
      <c r="A63" t="s">
        <v>1992</v>
      </c>
      <c r="B63">
        <v>9.6553000000000004</v>
      </c>
      <c r="C63">
        <v>9.8811</v>
      </c>
      <c r="E63" s="2"/>
      <c r="G63"/>
    </row>
    <row r="64" spans="1:7" x14ac:dyDescent="0.3">
      <c r="A64" t="s">
        <v>1993</v>
      </c>
      <c r="B64">
        <v>9.6548999999999996</v>
      </c>
      <c r="C64">
        <v>9.8806999999999992</v>
      </c>
      <c r="E64" s="2"/>
      <c r="G64"/>
    </row>
    <row r="65" spans="1:7" x14ac:dyDescent="0.3">
      <c r="E65" s="2"/>
      <c r="G65"/>
    </row>
    <row r="66" spans="1:7" x14ac:dyDescent="0.3">
      <c r="A66" t="s">
        <v>1978</v>
      </c>
      <c r="B66" s="34" t="s">
        <v>90</v>
      </c>
    </row>
    <row r="67" spans="1:7" x14ac:dyDescent="0.3">
      <c r="A67" t="s">
        <v>1979</v>
      </c>
      <c r="B67" s="34" t="s">
        <v>90</v>
      </c>
    </row>
    <row r="68" spans="1:7" ht="28.8" x14ac:dyDescent="0.3">
      <c r="A68" s="47" t="s">
        <v>1980</v>
      </c>
      <c r="B68" s="34" t="s">
        <v>90</v>
      </c>
    </row>
    <row r="69" spans="1:7" x14ac:dyDescent="0.3">
      <c r="A69" s="47" t="s">
        <v>1981</v>
      </c>
      <c r="B69" s="34" t="s">
        <v>90</v>
      </c>
    </row>
    <row r="70" spans="1:7" x14ac:dyDescent="0.3">
      <c r="A70" t="s">
        <v>2022</v>
      </c>
      <c r="B70" s="49">
        <v>0.86311099999999996</v>
      </c>
    </row>
    <row r="71" spans="1:7" ht="28.8" x14ac:dyDescent="0.3">
      <c r="A71" s="47" t="s">
        <v>1983</v>
      </c>
      <c r="B71" s="34" t="s">
        <v>90</v>
      </c>
    </row>
    <row r="72" spans="1:7" ht="28.8" x14ac:dyDescent="0.3">
      <c r="A72" s="47" t="s">
        <v>1984</v>
      </c>
      <c r="B72" s="34" t="s">
        <v>90</v>
      </c>
    </row>
    <row r="73" spans="1:7" x14ac:dyDescent="0.3">
      <c r="A73" t="s">
        <v>2116</v>
      </c>
      <c r="B73" s="34" t="s">
        <v>90</v>
      </c>
    </row>
    <row r="74" spans="1:7" x14ac:dyDescent="0.3">
      <c r="A74" t="s">
        <v>2117</v>
      </c>
      <c r="B74" s="34" t="s">
        <v>90</v>
      </c>
    </row>
    <row r="77" spans="1:7" ht="28.8" x14ac:dyDescent="0.3">
      <c r="A77" s="67" t="s">
        <v>2167</v>
      </c>
      <c r="B77" s="57" t="s">
        <v>2168</v>
      </c>
      <c r="C77" s="57" t="s">
        <v>2125</v>
      </c>
      <c r="D77" s="77" t="s">
        <v>2126</v>
      </c>
    </row>
    <row r="78" spans="1:7" ht="74.400000000000006" customHeight="1" x14ac:dyDescent="0.3">
      <c r="A78" s="72" t="str">
        <f>HYPERLINK("[EDEL_Portfolio Monthly Notes 31-Aug-2022.xlsx]EEIF30!A1","Edelweiss Nifty 100 Quality 30 Index Fnd")</f>
        <v>Edelweiss Nifty 100 Quality 30 Index Fnd</v>
      </c>
      <c r="B78" s="58"/>
      <c r="C78" s="58" t="s">
        <v>2149</v>
      </c>
      <c r="D78"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DEA7-5B00-49C6-B50C-3F94E8A68CB1}">
  <dimension ref="A1:H100"/>
  <sheetViews>
    <sheetView showGridLines="0" workbookViewId="0">
      <pane ySplit="4" topLeftCell="A89" activePane="bottomLeft" state="frozen"/>
      <selection sqref="A1:B1"/>
      <selection pane="bottomLeft" activeCell="A99" sqref="A99:D9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61</v>
      </c>
      <c r="B1" s="65"/>
      <c r="C1" s="65"/>
      <c r="D1" s="65"/>
      <c r="E1" s="65"/>
      <c r="F1" s="65"/>
      <c r="G1" s="65"/>
      <c r="H1" s="51" t="str">
        <f>HYPERLINK("[EDEL_Portfolio Monthly 31-Aug-2022.xlsx]Index!A1","Index")</f>
        <v>Index</v>
      </c>
    </row>
    <row r="2" spans="1:8" ht="18" x14ac:dyDescent="0.3">
      <c r="A2" s="65" t="s">
        <v>62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841</v>
      </c>
      <c r="B8" s="30" t="s">
        <v>842</v>
      </c>
      <c r="C8" s="30" t="s">
        <v>843</v>
      </c>
      <c r="D8" s="13">
        <v>4006</v>
      </c>
      <c r="E8" s="14">
        <v>105.68</v>
      </c>
      <c r="F8" s="15">
        <v>0.1163</v>
      </c>
      <c r="G8" s="15"/>
    </row>
    <row r="9" spans="1:8" x14ac:dyDescent="0.3">
      <c r="A9" s="12" t="s">
        <v>844</v>
      </c>
      <c r="B9" s="30" t="s">
        <v>845</v>
      </c>
      <c r="C9" s="30" t="s">
        <v>846</v>
      </c>
      <c r="D9" s="13">
        <v>5093</v>
      </c>
      <c r="E9" s="14">
        <v>75.69</v>
      </c>
      <c r="F9" s="15">
        <v>8.3299999999999999E-2</v>
      </c>
      <c r="G9" s="15"/>
    </row>
    <row r="10" spans="1:8" x14ac:dyDescent="0.3">
      <c r="A10" s="12" t="s">
        <v>880</v>
      </c>
      <c r="B10" s="30" t="s">
        <v>881</v>
      </c>
      <c r="C10" s="30" t="s">
        <v>846</v>
      </c>
      <c r="D10" s="13">
        <v>8076</v>
      </c>
      <c r="E10" s="14">
        <v>71.66</v>
      </c>
      <c r="F10" s="15">
        <v>7.8899999999999998E-2</v>
      </c>
      <c r="G10" s="15"/>
    </row>
    <row r="11" spans="1:8" x14ac:dyDescent="0.3">
      <c r="A11" s="12" t="s">
        <v>1139</v>
      </c>
      <c r="B11" s="30" t="s">
        <v>1140</v>
      </c>
      <c r="C11" s="30" t="s">
        <v>861</v>
      </c>
      <c r="D11" s="13">
        <v>4250</v>
      </c>
      <c r="E11" s="14">
        <v>63.45</v>
      </c>
      <c r="F11" s="15">
        <v>6.9800000000000001E-2</v>
      </c>
      <c r="G11" s="15"/>
    </row>
    <row r="12" spans="1:8" x14ac:dyDescent="0.3">
      <c r="A12" s="12" t="s">
        <v>850</v>
      </c>
      <c r="B12" s="30" t="s">
        <v>851</v>
      </c>
      <c r="C12" s="30" t="s">
        <v>852</v>
      </c>
      <c r="D12" s="13">
        <v>2103</v>
      </c>
      <c r="E12" s="14">
        <v>51.45</v>
      </c>
      <c r="F12" s="15">
        <v>5.6599999999999998E-2</v>
      </c>
      <c r="G12" s="15"/>
    </row>
    <row r="13" spans="1:8" x14ac:dyDescent="0.3">
      <c r="A13" s="12" t="s">
        <v>900</v>
      </c>
      <c r="B13" s="30" t="s">
        <v>901</v>
      </c>
      <c r="C13" s="30" t="s">
        <v>861</v>
      </c>
      <c r="D13" s="13">
        <v>1202</v>
      </c>
      <c r="E13" s="14">
        <v>38.6</v>
      </c>
      <c r="F13" s="15">
        <v>4.2500000000000003E-2</v>
      </c>
      <c r="G13" s="15"/>
    </row>
    <row r="14" spans="1:8" x14ac:dyDescent="0.3">
      <c r="A14" s="12" t="s">
        <v>870</v>
      </c>
      <c r="B14" s="30" t="s">
        <v>871</v>
      </c>
      <c r="C14" s="30" t="s">
        <v>846</v>
      </c>
      <c r="D14" s="13">
        <v>1705</v>
      </c>
      <c r="E14" s="14">
        <v>32.659999999999997</v>
      </c>
      <c r="F14" s="15">
        <v>3.5900000000000001E-2</v>
      </c>
      <c r="G14" s="15"/>
    </row>
    <row r="15" spans="1:8" x14ac:dyDescent="0.3">
      <c r="A15" s="12" t="s">
        <v>1046</v>
      </c>
      <c r="B15" s="30" t="s">
        <v>1047</v>
      </c>
      <c r="C15" s="30" t="s">
        <v>1045</v>
      </c>
      <c r="D15" s="13">
        <v>10160</v>
      </c>
      <c r="E15" s="14">
        <v>32.56</v>
      </c>
      <c r="F15" s="15">
        <v>3.5799999999999998E-2</v>
      </c>
      <c r="G15" s="15"/>
    </row>
    <row r="16" spans="1:8" x14ac:dyDescent="0.3">
      <c r="A16" s="12" t="s">
        <v>1043</v>
      </c>
      <c r="B16" s="30" t="s">
        <v>1044</v>
      </c>
      <c r="C16" s="30" t="s">
        <v>1045</v>
      </c>
      <c r="D16" s="13">
        <v>1036</v>
      </c>
      <c r="E16" s="14">
        <v>27.56</v>
      </c>
      <c r="F16" s="15">
        <v>3.0300000000000001E-2</v>
      </c>
      <c r="G16" s="15"/>
    </row>
    <row r="17" spans="1:7" x14ac:dyDescent="0.3">
      <c r="A17" s="12" t="s">
        <v>1186</v>
      </c>
      <c r="B17" s="30" t="s">
        <v>1187</v>
      </c>
      <c r="C17" s="30" t="s">
        <v>1188</v>
      </c>
      <c r="D17" s="13">
        <v>1403</v>
      </c>
      <c r="E17" s="14">
        <v>26.97</v>
      </c>
      <c r="F17" s="15">
        <v>2.9700000000000001E-2</v>
      </c>
      <c r="G17" s="15"/>
    </row>
    <row r="18" spans="1:7" x14ac:dyDescent="0.3">
      <c r="A18" s="12" t="s">
        <v>1084</v>
      </c>
      <c r="B18" s="30" t="s">
        <v>1085</v>
      </c>
      <c r="C18" s="30" t="s">
        <v>846</v>
      </c>
      <c r="D18" s="13">
        <v>4456</v>
      </c>
      <c r="E18" s="14">
        <v>23.67</v>
      </c>
      <c r="F18" s="15">
        <v>2.6100000000000002E-2</v>
      </c>
      <c r="G18" s="15"/>
    </row>
    <row r="19" spans="1:7" x14ac:dyDescent="0.3">
      <c r="A19" s="12" t="s">
        <v>944</v>
      </c>
      <c r="B19" s="30" t="s">
        <v>945</v>
      </c>
      <c r="C19" s="30" t="s">
        <v>846</v>
      </c>
      <c r="D19" s="13">
        <v>3067</v>
      </c>
      <c r="E19" s="14">
        <v>23.05</v>
      </c>
      <c r="F19" s="15">
        <v>2.5399999999999999E-2</v>
      </c>
      <c r="G19" s="15"/>
    </row>
    <row r="20" spans="1:7" x14ac:dyDescent="0.3">
      <c r="A20" s="12" t="s">
        <v>935</v>
      </c>
      <c r="B20" s="30" t="s">
        <v>936</v>
      </c>
      <c r="C20" s="30" t="s">
        <v>852</v>
      </c>
      <c r="D20" s="13">
        <v>309</v>
      </c>
      <c r="E20" s="14">
        <v>22.58</v>
      </c>
      <c r="F20" s="15">
        <v>2.4799999999999999E-2</v>
      </c>
      <c r="G20" s="15"/>
    </row>
    <row r="21" spans="1:7" x14ac:dyDescent="0.3">
      <c r="A21" s="12" t="s">
        <v>1119</v>
      </c>
      <c r="B21" s="30" t="s">
        <v>1120</v>
      </c>
      <c r="C21" s="30" t="s">
        <v>909</v>
      </c>
      <c r="D21" s="13">
        <v>2806</v>
      </c>
      <c r="E21" s="14">
        <v>20.39</v>
      </c>
      <c r="F21" s="15">
        <v>2.24E-2</v>
      </c>
      <c r="G21" s="15"/>
    </row>
    <row r="22" spans="1:7" x14ac:dyDescent="0.3">
      <c r="A22" s="12" t="s">
        <v>937</v>
      </c>
      <c r="B22" s="30" t="s">
        <v>938</v>
      </c>
      <c r="C22" s="30" t="s">
        <v>939</v>
      </c>
      <c r="D22" s="13">
        <v>523</v>
      </c>
      <c r="E22" s="14">
        <v>17.739999999999998</v>
      </c>
      <c r="F22" s="15">
        <v>1.95E-2</v>
      </c>
      <c r="G22" s="15"/>
    </row>
    <row r="23" spans="1:7" x14ac:dyDescent="0.3">
      <c r="A23" s="12" t="s">
        <v>1016</v>
      </c>
      <c r="B23" s="30" t="s">
        <v>1017</v>
      </c>
      <c r="C23" s="30" t="s">
        <v>855</v>
      </c>
      <c r="D23" s="13">
        <v>1111</v>
      </c>
      <c r="E23" s="14">
        <v>14.54</v>
      </c>
      <c r="F23" s="15">
        <v>1.6E-2</v>
      </c>
      <c r="G23" s="15"/>
    </row>
    <row r="24" spans="1:7" x14ac:dyDescent="0.3">
      <c r="A24" s="12" t="s">
        <v>853</v>
      </c>
      <c r="B24" s="30" t="s">
        <v>854</v>
      </c>
      <c r="C24" s="30" t="s">
        <v>855</v>
      </c>
      <c r="D24" s="13">
        <v>154</v>
      </c>
      <c r="E24" s="14">
        <v>13.99</v>
      </c>
      <c r="F24" s="15">
        <v>1.54E-2</v>
      </c>
      <c r="G24" s="15"/>
    </row>
    <row r="25" spans="1:7" x14ac:dyDescent="0.3">
      <c r="A25" s="12" t="s">
        <v>1519</v>
      </c>
      <c r="B25" s="30" t="s">
        <v>1520</v>
      </c>
      <c r="C25" s="30" t="s">
        <v>939</v>
      </c>
      <c r="D25" s="13">
        <v>484</v>
      </c>
      <c r="E25" s="14">
        <v>12.61</v>
      </c>
      <c r="F25" s="15">
        <v>1.3899999999999999E-2</v>
      </c>
      <c r="G25" s="15"/>
    </row>
    <row r="26" spans="1:7" x14ac:dyDescent="0.3">
      <c r="A26" s="12" t="s">
        <v>1418</v>
      </c>
      <c r="B26" s="30" t="s">
        <v>1419</v>
      </c>
      <c r="C26" s="30" t="s">
        <v>852</v>
      </c>
      <c r="D26" s="13">
        <v>70</v>
      </c>
      <c r="E26" s="14">
        <v>11.87</v>
      </c>
      <c r="F26" s="15">
        <v>1.3100000000000001E-2</v>
      </c>
      <c r="G26" s="15"/>
    </row>
    <row r="27" spans="1:7" x14ac:dyDescent="0.3">
      <c r="A27" s="12" t="s">
        <v>859</v>
      </c>
      <c r="B27" s="30" t="s">
        <v>860</v>
      </c>
      <c r="C27" s="30" t="s">
        <v>861</v>
      </c>
      <c r="D27" s="13">
        <v>1228</v>
      </c>
      <c r="E27" s="14">
        <v>11.53</v>
      </c>
      <c r="F27" s="15">
        <v>1.2699999999999999E-2</v>
      </c>
      <c r="G27" s="15"/>
    </row>
    <row r="28" spans="1:7" x14ac:dyDescent="0.3">
      <c r="A28" s="12" t="s">
        <v>856</v>
      </c>
      <c r="B28" s="30" t="s">
        <v>857</v>
      </c>
      <c r="C28" s="30" t="s">
        <v>858</v>
      </c>
      <c r="D28" s="13">
        <v>1253</v>
      </c>
      <c r="E28" s="14">
        <v>11.19</v>
      </c>
      <c r="F28" s="15">
        <v>1.23E-2</v>
      </c>
      <c r="G28" s="15"/>
    </row>
    <row r="29" spans="1:7" x14ac:dyDescent="0.3">
      <c r="A29" s="12" t="s">
        <v>949</v>
      </c>
      <c r="B29" s="30" t="s">
        <v>950</v>
      </c>
      <c r="C29" s="30" t="s">
        <v>948</v>
      </c>
      <c r="D29" s="13">
        <v>9366</v>
      </c>
      <c r="E29" s="14">
        <v>10.14</v>
      </c>
      <c r="F29" s="15">
        <v>1.12E-2</v>
      </c>
      <c r="G29" s="15"/>
    </row>
    <row r="30" spans="1:7" x14ac:dyDescent="0.3">
      <c r="A30" s="12" t="s">
        <v>940</v>
      </c>
      <c r="B30" s="30" t="s">
        <v>941</v>
      </c>
      <c r="C30" s="30" t="s">
        <v>855</v>
      </c>
      <c r="D30" s="13">
        <v>2082</v>
      </c>
      <c r="E30" s="14">
        <v>9.81</v>
      </c>
      <c r="F30" s="15">
        <v>1.0800000000000001E-2</v>
      </c>
      <c r="G30" s="15"/>
    </row>
    <row r="31" spans="1:7" x14ac:dyDescent="0.3">
      <c r="A31" s="12" t="s">
        <v>1195</v>
      </c>
      <c r="B31" s="30" t="s">
        <v>1196</v>
      </c>
      <c r="C31" s="30" t="s">
        <v>884</v>
      </c>
      <c r="D31" s="13">
        <v>3968</v>
      </c>
      <c r="E31" s="14">
        <v>9.11</v>
      </c>
      <c r="F31" s="15">
        <v>0.01</v>
      </c>
      <c r="G31" s="15"/>
    </row>
    <row r="32" spans="1:7" x14ac:dyDescent="0.3">
      <c r="A32" s="12" t="s">
        <v>1066</v>
      </c>
      <c r="B32" s="30" t="s">
        <v>1067</v>
      </c>
      <c r="C32" s="30" t="s">
        <v>884</v>
      </c>
      <c r="D32" s="13">
        <v>5517</v>
      </c>
      <c r="E32" s="14">
        <v>9.0500000000000007</v>
      </c>
      <c r="F32" s="15">
        <v>0.01</v>
      </c>
      <c r="G32" s="15"/>
    </row>
    <row r="33" spans="1:7" x14ac:dyDescent="0.3">
      <c r="A33" s="12" t="s">
        <v>1115</v>
      </c>
      <c r="B33" s="30" t="s">
        <v>1116</v>
      </c>
      <c r="C33" s="30" t="s">
        <v>864</v>
      </c>
      <c r="D33" s="13">
        <v>134</v>
      </c>
      <c r="E33" s="14">
        <v>8.9499999999999993</v>
      </c>
      <c r="F33" s="15">
        <v>9.7999999999999997E-3</v>
      </c>
      <c r="G33" s="15"/>
    </row>
    <row r="34" spans="1:7" x14ac:dyDescent="0.3">
      <c r="A34" s="12" t="s">
        <v>931</v>
      </c>
      <c r="B34" s="30" t="s">
        <v>932</v>
      </c>
      <c r="C34" s="30" t="s">
        <v>846</v>
      </c>
      <c r="D34" s="13">
        <v>755</v>
      </c>
      <c r="E34" s="14">
        <v>8.36</v>
      </c>
      <c r="F34" s="15">
        <v>9.1999999999999998E-3</v>
      </c>
      <c r="G34" s="15"/>
    </row>
    <row r="35" spans="1:7" x14ac:dyDescent="0.3">
      <c r="A35" s="12" t="s">
        <v>971</v>
      </c>
      <c r="B35" s="30" t="s">
        <v>972</v>
      </c>
      <c r="C35" s="30" t="s">
        <v>973</v>
      </c>
      <c r="D35" s="13">
        <v>41</v>
      </c>
      <c r="E35" s="14">
        <v>8.17</v>
      </c>
      <c r="F35" s="15">
        <v>8.9999999999999993E-3</v>
      </c>
      <c r="G35" s="15"/>
    </row>
    <row r="36" spans="1:7" x14ac:dyDescent="0.3">
      <c r="A36" s="12" t="s">
        <v>1184</v>
      </c>
      <c r="B36" s="30" t="s">
        <v>1185</v>
      </c>
      <c r="C36" s="30" t="s">
        <v>861</v>
      </c>
      <c r="D36" s="13">
        <v>733</v>
      </c>
      <c r="E36" s="14">
        <v>7.89</v>
      </c>
      <c r="F36" s="15">
        <v>8.6999999999999994E-3</v>
      </c>
      <c r="G36" s="15"/>
    </row>
    <row r="37" spans="1:7" x14ac:dyDescent="0.3">
      <c r="A37" s="12" t="s">
        <v>960</v>
      </c>
      <c r="B37" s="30" t="s">
        <v>961</v>
      </c>
      <c r="C37" s="30" t="s">
        <v>948</v>
      </c>
      <c r="D37" s="13">
        <v>1122</v>
      </c>
      <c r="E37" s="14">
        <v>7.48</v>
      </c>
      <c r="F37" s="15">
        <v>8.2000000000000007E-3</v>
      </c>
      <c r="G37" s="15"/>
    </row>
    <row r="38" spans="1:7" x14ac:dyDescent="0.3">
      <c r="A38" s="12" t="s">
        <v>974</v>
      </c>
      <c r="B38" s="30" t="s">
        <v>975</v>
      </c>
      <c r="C38" s="30" t="s">
        <v>895</v>
      </c>
      <c r="D38" s="13">
        <v>1696</v>
      </c>
      <c r="E38" s="14">
        <v>7.45</v>
      </c>
      <c r="F38" s="15">
        <v>8.2000000000000007E-3</v>
      </c>
      <c r="G38" s="15"/>
    </row>
    <row r="39" spans="1:7" x14ac:dyDescent="0.3">
      <c r="A39" s="12" t="s">
        <v>942</v>
      </c>
      <c r="B39" s="30" t="s">
        <v>943</v>
      </c>
      <c r="C39" s="30" t="s">
        <v>864</v>
      </c>
      <c r="D39" s="13">
        <v>435</v>
      </c>
      <c r="E39" s="14">
        <v>7.3</v>
      </c>
      <c r="F39" s="15">
        <v>8.0000000000000002E-3</v>
      </c>
      <c r="G39" s="15"/>
    </row>
    <row r="40" spans="1:7" x14ac:dyDescent="0.3">
      <c r="A40" s="12" t="s">
        <v>967</v>
      </c>
      <c r="B40" s="30" t="s">
        <v>968</v>
      </c>
      <c r="C40" s="30" t="s">
        <v>861</v>
      </c>
      <c r="D40" s="13">
        <v>1718</v>
      </c>
      <c r="E40" s="14">
        <v>7.1</v>
      </c>
      <c r="F40" s="15">
        <v>7.7999999999999996E-3</v>
      </c>
      <c r="G40" s="15"/>
    </row>
    <row r="41" spans="1:7" x14ac:dyDescent="0.3">
      <c r="A41" s="12" t="s">
        <v>835</v>
      </c>
      <c r="B41" s="30" t="s">
        <v>836</v>
      </c>
      <c r="C41" s="30" t="s">
        <v>837</v>
      </c>
      <c r="D41" s="13">
        <v>833</v>
      </c>
      <c r="E41" s="14">
        <v>7.02</v>
      </c>
      <c r="F41" s="15">
        <v>7.7000000000000002E-3</v>
      </c>
      <c r="G41" s="15"/>
    </row>
    <row r="42" spans="1:7" x14ac:dyDescent="0.3">
      <c r="A42" s="12" t="s">
        <v>1109</v>
      </c>
      <c r="B42" s="30" t="s">
        <v>1110</v>
      </c>
      <c r="C42" s="30" t="s">
        <v>904</v>
      </c>
      <c r="D42" s="13">
        <v>522</v>
      </c>
      <c r="E42" s="14">
        <v>6.94</v>
      </c>
      <c r="F42" s="15">
        <v>7.6E-3</v>
      </c>
      <c r="G42" s="15"/>
    </row>
    <row r="43" spans="1:7" x14ac:dyDescent="0.3">
      <c r="A43" s="12" t="s">
        <v>1537</v>
      </c>
      <c r="B43" s="30" t="s">
        <v>1538</v>
      </c>
      <c r="C43" s="30" t="s">
        <v>858</v>
      </c>
      <c r="D43" s="13">
        <v>627</v>
      </c>
      <c r="E43" s="14">
        <v>6.51</v>
      </c>
      <c r="F43" s="15">
        <v>7.1999999999999998E-3</v>
      </c>
      <c r="G43" s="15"/>
    </row>
    <row r="44" spans="1:7" x14ac:dyDescent="0.3">
      <c r="A44" s="12" t="s">
        <v>874</v>
      </c>
      <c r="B44" s="30" t="s">
        <v>875</v>
      </c>
      <c r="C44" s="30" t="s">
        <v>876</v>
      </c>
      <c r="D44" s="13">
        <v>4528</v>
      </c>
      <c r="E44" s="14">
        <v>6.28</v>
      </c>
      <c r="F44" s="15">
        <v>6.8999999999999999E-3</v>
      </c>
      <c r="G44" s="15"/>
    </row>
    <row r="45" spans="1:7" x14ac:dyDescent="0.3">
      <c r="A45" s="12" t="s">
        <v>902</v>
      </c>
      <c r="B45" s="30" t="s">
        <v>903</v>
      </c>
      <c r="C45" s="30" t="s">
        <v>904</v>
      </c>
      <c r="D45" s="13">
        <v>1079</v>
      </c>
      <c r="E45" s="14">
        <v>6.21</v>
      </c>
      <c r="F45" s="15">
        <v>6.7999999999999996E-3</v>
      </c>
      <c r="G45" s="15"/>
    </row>
    <row r="46" spans="1:7" x14ac:dyDescent="0.3">
      <c r="A46" s="12" t="s">
        <v>1668</v>
      </c>
      <c r="B46" s="30" t="s">
        <v>1669</v>
      </c>
      <c r="C46" s="30" t="s">
        <v>855</v>
      </c>
      <c r="D46" s="13">
        <v>151</v>
      </c>
      <c r="E46" s="14">
        <v>6.17</v>
      </c>
      <c r="F46" s="15">
        <v>6.7999999999999996E-3</v>
      </c>
      <c r="G46" s="15"/>
    </row>
    <row r="47" spans="1:7" x14ac:dyDescent="0.3">
      <c r="A47" s="12" t="s">
        <v>1176</v>
      </c>
      <c r="B47" s="30" t="s">
        <v>1177</v>
      </c>
      <c r="C47" s="30" t="s">
        <v>858</v>
      </c>
      <c r="D47" s="13">
        <v>141</v>
      </c>
      <c r="E47" s="14">
        <v>5.99</v>
      </c>
      <c r="F47" s="15">
        <v>6.6E-3</v>
      </c>
      <c r="G47" s="15"/>
    </row>
    <row r="48" spans="1:7" x14ac:dyDescent="0.3">
      <c r="A48" s="12" t="s">
        <v>1151</v>
      </c>
      <c r="B48" s="30" t="s">
        <v>1152</v>
      </c>
      <c r="C48" s="30" t="s">
        <v>1153</v>
      </c>
      <c r="D48" s="13">
        <v>2433</v>
      </c>
      <c r="E48" s="14">
        <v>5.71</v>
      </c>
      <c r="F48" s="15">
        <v>6.3E-3</v>
      </c>
      <c r="G48" s="15"/>
    </row>
    <row r="49" spans="1:7" x14ac:dyDescent="0.3">
      <c r="A49" s="12" t="s">
        <v>1103</v>
      </c>
      <c r="B49" s="30" t="s">
        <v>1104</v>
      </c>
      <c r="C49" s="30" t="s">
        <v>1088</v>
      </c>
      <c r="D49" s="13">
        <v>695</v>
      </c>
      <c r="E49" s="14">
        <v>5.63</v>
      </c>
      <c r="F49" s="15">
        <v>6.1999999999999998E-3</v>
      </c>
      <c r="G49" s="15"/>
    </row>
    <row r="50" spans="1:7" x14ac:dyDescent="0.3">
      <c r="A50" s="12" t="s">
        <v>1125</v>
      </c>
      <c r="B50" s="30" t="s">
        <v>1126</v>
      </c>
      <c r="C50" s="30" t="s">
        <v>855</v>
      </c>
      <c r="D50" s="13">
        <v>161</v>
      </c>
      <c r="E50" s="14">
        <v>5.41</v>
      </c>
      <c r="F50" s="15">
        <v>6.0000000000000001E-3</v>
      </c>
      <c r="G50" s="15"/>
    </row>
    <row r="51" spans="1:7" x14ac:dyDescent="0.3">
      <c r="A51" s="12" t="s">
        <v>996</v>
      </c>
      <c r="B51" s="30" t="s">
        <v>997</v>
      </c>
      <c r="C51" s="30" t="s">
        <v>858</v>
      </c>
      <c r="D51" s="13">
        <v>147</v>
      </c>
      <c r="E51" s="14">
        <v>5.33</v>
      </c>
      <c r="F51" s="15">
        <v>5.8999999999999999E-3</v>
      </c>
      <c r="G51" s="15"/>
    </row>
    <row r="52" spans="1:7" x14ac:dyDescent="0.3">
      <c r="A52" s="12" t="s">
        <v>983</v>
      </c>
      <c r="B52" s="30" t="s">
        <v>984</v>
      </c>
      <c r="C52" s="30" t="s">
        <v>973</v>
      </c>
      <c r="D52" s="13">
        <v>137</v>
      </c>
      <c r="E52" s="14">
        <v>5.13</v>
      </c>
      <c r="F52" s="15">
        <v>5.7000000000000002E-3</v>
      </c>
      <c r="G52" s="15"/>
    </row>
    <row r="53" spans="1:7" x14ac:dyDescent="0.3">
      <c r="A53" s="12" t="s">
        <v>1129</v>
      </c>
      <c r="B53" s="30" t="s">
        <v>1130</v>
      </c>
      <c r="C53" s="30" t="s">
        <v>1050</v>
      </c>
      <c r="D53" s="13">
        <v>118</v>
      </c>
      <c r="E53" s="14">
        <v>5.0999999999999996</v>
      </c>
      <c r="F53" s="15">
        <v>5.5999999999999999E-3</v>
      </c>
      <c r="G53" s="15"/>
    </row>
    <row r="54" spans="1:7" x14ac:dyDescent="0.3">
      <c r="A54" s="12" t="s">
        <v>888</v>
      </c>
      <c r="B54" s="30" t="s">
        <v>889</v>
      </c>
      <c r="C54" s="30" t="s">
        <v>890</v>
      </c>
      <c r="D54" s="13">
        <v>627</v>
      </c>
      <c r="E54" s="14">
        <v>4.82</v>
      </c>
      <c r="F54" s="15">
        <v>5.3E-3</v>
      </c>
      <c r="G54" s="15"/>
    </row>
    <row r="55" spans="1:7" x14ac:dyDescent="0.3">
      <c r="A55" s="12" t="s">
        <v>1056</v>
      </c>
      <c r="B55" s="30" t="s">
        <v>1057</v>
      </c>
      <c r="C55" s="30" t="s">
        <v>855</v>
      </c>
      <c r="D55" s="13">
        <v>150</v>
      </c>
      <c r="E55" s="14">
        <v>4.26</v>
      </c>
      <c r="F55" s="15">
        <v>4.7000000000000002E-3</v>
      </c>
      <c r="G55" s="15"/>
    </row>
    <row r="56" spans="1:7" x14ac:dyDescent="0.3">
      <c r="A56" s="12" t="s">
        <v>1182</v>
      </c>
      <c r="B56" s="30" t="s">
        <v>1183</v>
      </c>
      <c r="C56" s="30" t="s">
        <v>843</v>
      </c>
      <c r="D56" s="13">
        <v>1108</v>
      </c>
      <c r="E56" s="14">
        <v>3.64</v>
      </c>
      <c r="F56" s="15">
        <v>4.0000000000000001E-3</v>
      </c>
      <c r="G56" s="15"/>
    </row>
    <row r="57" spans="1:7" x14ac:dyDescent="0.3">
      <c r="A57" s="12" t="s">
        <v>1674</v>
      </c>
      <c r="B57" s="30" t="s">
        <v>1675</v>
      </c>
      <c r="C57" s="30" t="s">
        <v>864</v>
      </c>
      <c r="D57" s="13">
        <v>15</v>
      </c>
      <c r="E57" s="14">
        <v>3.31</v>
      </c>
      <c r="F57" s="15">
        <v>3.5999999999999999E-3</v>
      </c>
      <c r="G57" s="15"/>
    </row>
    <row r="58" spans="1:7" x14ac:dyDescent="0.3">
      <c r="A58" s="55" t="s">
        <v>2121</v>
      </c>
      <c r="B58" s="30" t="s">
        <v>1683</v>
      </c>
      <c r="C58" s="30" t="s">
        <v>846</v>
      </c>
      <c r="D58" s="13">
        <v>643</v>
      </c>
      <c r="E58" s="14">
        <v>0</v>
      </c>
      <c r="F58" s="15">
        <v>0</v>
      </c>
      <c r="G58" s="15"/>
    </row>
    <row r="59" spans="1:7" x14ac:dyDescent="0.3">
      <c r="A59" s="16" t="s">
        <v>104</v>
      </c>
      <c r="B59" s="31"/>
      <c r="C59" s="31"/>
      <c r="D59" s="17"/>
      <c r="E59" s="37">
        <v>903.71</v>
      </c>
      <c r="F59" s="38">
        <v>0.99450000000000005</v>
      </c>
      <c r="G59" s="20"/>
    </row>
    <row r="60" spans="1:7" x14ac:dyDescent="0.3">
      <c r="A60" s="16" t="s">
        <v>1217</v>
      </c>
      <c r="B60" s="30"/>
      <c r="C60" s="30"/>
      <c r="D60" s="13"/>
      <c r="E60" s="14"/>
      <c r="F60" s="15"/>
      <c r="G60" s="15"/>
    </row>
    <row r="61" spans="1:7" x14ac:dyDescent="0.3">
      <c r="A61" s="16" t="s">
        <v>104</v>
      </c>
      <c r="B61" s="30"/>
      <c r="C61" s="30"/>
      <c r="D61" s="13"/>
      <c r="E61" s="39" t="s">
        <v>90</v>
      </c>
      <c r="F61" s="40" t="s">
        <v>90</v>
      </c>
      <c r="G61" s="15"/>
    </row>
    <row r="62" spans="1:7" x14ac:dyDescent="0.3">
      <c r="A62" s="21" t="s">
        <v>128</v>
      </c>
      <c r="B62" s="32"/>
      <c r="C62" s="32"/>
      <c r="D62" s="22"/>
      <c r="E62" s="27">
        <v>903.71</v>
      </c>
      <c r="F62" s="28">
        <v>0.99450000000000005</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6" t="s">
        <v>129</v>
      </c>
      <c r="B65" s="30"/>
      <c r="C65" s="30"/>
      <c r="D65" s="13"/>
      <c r="E65" s="14"/>
      <c r="F65" s="15"/>
      <c r="G65" s="15"/>
    </row>
    <row r="66" spans="1:7" x14ac:dyDescent="0.3">
      <c r="A66" s="12" t="s">
        <v>130</v>
      </c>
      <c r="B66" s="30"/>
      <c r="C66" s="30"/>
      <c r="D66" s="13"/>
      <c r="E66" s="14">
        <v>10</v>
      </c>
      <c r="F66" s="15">
        <v>1.0999999999999999E-2</v>
      </c>
      <c r="G66" s="15">
        <v>5.4016000000000002E-2</v>
      </c>
    </row>
    <row r="67" spans="1:7" x14ac:dyDescent="0.3">
      <c r="A67" s="16" t="s">
        <v>104</v>
      </c>
      <c r="B67" s="31"/>
      <c r="C67" s="31"/>
      <c r="D67" s="17"/>
      <c r="E67" s="37">
        <v>10</v>
      </c>
      <c r="F67" s="38">
        <v>1.0999999999999999E-2</v>
      </c>
      <c r="G67" s="20"/>
    </row>
    <row r="68" spans="1:7" x14ac:dyDescent="0.3">
      <c r="A68" s="12"/>
      <c r="B68" s="30"/>
      <c r="C68" s="30"/>
      <c r="D68" s="13"/>
      <c r="E68" s="14"/>
      <c r="F68" s="15"/>
      <c r="G68" s="15"/>
    </row>
    <row r="69" spans="1:7" x14ac:dyDescent="0.3">
      <c r="A69" s="21" t="s">
        <v>128</v>
      </c>
      <c r="B69" s="32"/>
      <c r="C69" s="32"/>
      <c r="D69" s="22"/>
      <c r="E69" s="18">
        <v>10</v>
      </c>
      <c r="F69" s="19">
        <v>1.0999999999999999E-2</v>
      </c>
      <c r="G69" s="20"/>
    </row>
    <row r="70" spans="1:7" x14ac:dyDescent="0.3">
      <c r="A70" s="12" t="s">
        <v>131</v>
      </c>
      <c r="B70" s="30"/>
      <c r="C70" s="30"/>
      <c r="D70" s="13"/>
      <c r="E70" s="14">
        <v>2.9589E-3</v>
      </c>
      <c r="F70" s="15">
        <v>3.0000000000000001E-6</v>
      </c>
      <c r="G70" s="15"/>
    </row>
    <row r="71" spans="1:7" x14ac:dyDescent="0.3">
      <c r="A71" s="12" t="s">
        <v>132</v>
      </c>
      <c r="B71" s="30"/>
      <c r="C71" s="30"/>
      <c r="D71" s="13"/>
      <c r="E71" s="23">
        <v>-5.0029589000000003</v>
      </c>
      <c r="F71" s="24">
        <v>-5.5030000000000001E-3</v>
      </c>
      <c r="G71" s="15">
        <v>5.4016000000000002E-2</v>
      </c>
    </row>
    <row r="72" spans="1:7" x14ac:dyDescent="0.3">
      <c r="A72" s="25" t="s">
        <v>133</v>
      </c>
      <c r="B72" s="33"/>
      <c r="C72" s="33"/>
      <c r="D72" s="26"/>
      <c r="E72" s="27">
        <v>908.71</v>
      </c>
      <c r="F72" s="28">
        <v>1</v>
      </c>
      <c r="G72" s="28"/>
    </row>
    <row r="74" spans="1:7" ht="45" customHeight="1" x14ac:dyDescent="0.3">
      <c r="A74" s="66" t="s">
        <v>2120</v>
      </c>
      <c r="B74" s="66"/>
      <c r="C74" s="66"/>
      <c r="D74" s="66"/>
      <c r="E74" s="66"/>
      <c r="F74" s="66"/>
      <c r="G74" s="66"/>
    </row>
    <row r="77" spans="1:7" x14ac:dyDescent="0.3">
      <c r="A77" s="1" t="s">
        <v>1959</v>
      </c>
    </row>
    <row r="78" spans="1:7" x14ac:dyDescent="0.3">
      <c r="A78" s="47" t="s">
        <v>1960</v>
      </c>
      <c r="B78" s="34" t="s">
        <v>90</v>
      </c>
    </row>
    <row r="79" spans="1:7" x14ac:dyDescent="0.3">
      <c r="A79" t="s">
        <v>1961</v>
      </c>
    </row>
    <row r="80" spans="1:7" x14ac:dyDescent="0.3">
      <c r="A80" t="s">
        <v>1962</v>
      </c>
      <c r="B80" t="s">
        <v>1963</v>
      </c>
      <c r="C80" t="s">
        <v>1963</v>
      </c>
    </row>
    <row r="81" spans="1:7" x14ac:dyDescent="0.3">
      <c r="B81" s="48">
        <v>44771</v>
      </c>
      <c r="C81" s="48">
        <v>44803</v>
      </c>
    </row>
    <row r="82" spans="1:7" x14ac:dyDescent="0.3">
      <c r="A82" t="s">
        <v>1967</v>
      </c>
      <c r="B82">
        <v>9.8208000000000002</v>
      </c>
      <c r="C82">
        <v>10.180300000000001</v>
      </c>
      <c r="E82" s="2"/>
      <c r="G82"/>
    </row>
    <row r="83" spans="1:7" x14ac:dyDescent="0.3">
      <c r="A83" t="s">
        <v>1968</v>
      </c>
      <c r="B83">
        <v>9.6849000000000007</v>
      </c>
      <c r="C83">
        <v>10.039400000000001</v>
      </c>
      <c r="E83" s="2"/>
      <c r="G83"/>
    </row>
    <row r="84" spans="1:7" x14ac:dyDescent="0.3">
      <c r="A84" t="s">
        <v>1992</v>
      </c>
      <c r="B84">
        <v>9.6423000000000005</v>
      </c>
      <c r="C84">
        <v>9.9909999999999997</v>
      </c>
      <c r="E84" s="2"/>
      <c r="G84"/>
    </row>
    <row r="85" spans="1:7" x14ac:dyDescent="0.3">
      <c r="A85" t="s">
        <v>1993</v>
      </c>
      <c r="B85">
        <v>9.6423000000000005</v>
      </c>
      <c r="C85">
        <v>9.9908999999999999</v>
      </c>
      <c r="E85" s="2"/>
      <c r="G85"/>
    </row>
    <row r="86" spans="1:7" x14ac:dyDescent="0.3">
      <c r="E86" s="2"/>
      <c r="G86"/>
    </row>
    <row r="87" spans="1:7" x14ac:dyDescent="0.3">
      <c r="A87" t="s">
        <v>1978</v>
      </c>
      <c r="B87" s="34" t="s">
        <v>90</v>
      </c>
    </row>
    <row r="88" spans="1:7" x14ac:dyDescent="0.3">
      <c r="A88" t="s">
        <v>1979</v>
      </c>
      <c r="B88" s="34" t="s">
        <v>90</v>
      </c>
    </row>
    <row r="89" spans="1:7" ht="28.8" x14ac:dyDescent="0.3">
      <c r="A89" s="47" t="s">
        <v>1980</v>
      </c>
      <c r="B89" s="34" t="s">
        <v>90</v>
      </c>
    </row>
    <row r="90" spans="1:7" x14ac:dyDescent="0.3">
      <c r="A90" s="47" t="s">
        <v>1981</v>
      </c>
      <c r="B90" s="34" t="s">
        <v>90</v>
      </c>
    </row>
    <row r="91" spans="1:7" x14ac:dyDescent="0.3">
      <c r="A91" t="s">
        <v>2022</v>
      </c>
      <c r="B91" s="49">
        <v>1.5109710000000001</v>
      </c>
    </row>
    <row r="92" spans="1:7" ht="28.8" x14ac:dyDescent="0.3">
      <c r="A92" s="47" t="s">
        <v>1983</v>
      </c>
      <c r="B92" s="34" t="s">
        <v>90</v>
      </c>
    </row>
    <row r="93" spans="1:7" ht="28.8" x14ac:dyDescent="0.3">
      <c r="A93" s="47" t="s">
        <v>1984</v>
      </c>
      <c r="B93" s="34" t="s">
        <v>90</v>
      </c>
    </row>
    <row r="94" spans="1:7" x14ac:dyDescent="0.3">
      <c r="A94" t="s">
        <v>1987</v>
      </c>
      <c r="B94" s="54">
        <v>166.374514</v>
      </c>
    </row>
    <row r="95" spans="1:7" x14ac:dyDescent="0.3">
      <c r="A95" t="s">
        <v>2118</v>
      </c>
      <c r="B95" s="34" t="s">
        <v>90</v>
      </c>
    </row>
    <row r="96" spans="1:7" x14ac:dyDescent="0.3">
      <c r="A96" t="s">
        <v>2119</v>
      </c>
      <c r="B96" s="34" t="s">
        <v>90</v>
      </c>
    </row>
    <row r="99" spans="1:4" ht="28.8" x14ac:dyDescent="0.3">
      <c r="A99" s="67" t="s">
        <v>2167</v>
      </c>
      <c r="B99" s="57" t="s">
        <v>2168</v>
      </c>
      <c r="C99" s="57" t="s">
        <v>2125</v>
      </c>
      <c r="D99" s="77" t="s">
        <v>2126</v>
      </c>
    </row>
    <row r="100" spans="1:4" ht="76.8" customHeight="1" x14ac:dyDescent="0.3">
      <c r="A100" s="72" t="str">
        <f>HYPERLINK("[EDEL_Portfolio Monthly Notes 31-Aug-2022.xlsx]EEIF50!A1","Edelweiss Nifty 50 Index Fund")</f>
        <v>Edelweiss Nifty 50 Index Fund</v>
      </c>
      <c r="B100" s="58"/>
      <c r="C100" s="58" t="s">
        <v>2150</v>
      </c>
      <c r="D100" s="58"/>
    </row>
  </sheetData>
  <mergeCells count="3">
    <mergeCell ref="A1:G1"/>
    <mergeCell ref="A2:G2"/>
    <mergeCell ref="A74:G74"/>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EA9CC-01CD-4B2F-96AA-564C76083620}">
  <dimension ref="A1:H94"/>
  <sheetViews>
    <sheetView showGridLines="0" workbookViewId="0">
      <pane ySplit="4" topLeftCell="A85" activePane="bottomLeft" state="frozen"/>
      <selection sqref="A1:B1"/>
      <selection pane="bottomLeft" activeCell="A93" sqref="A93:D93"/>
    </sheetView>
  </sheetViews>
  <sheetFormatPr defaultRowHeight="14.4" x14ac:dyDescent="0.3"/>
  <cols>
    <col min="1" max="1" width="75.88671875"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9</v>
      </c>
      <c r="B1" s="65"/>
      <c r="C1" s="65"/>
      <c r="D1" s="65"/>
      <c r="E1" s="65"/>
      <c r="F1" s="65"/>
      <c r="G1" s="65"/>
      <c r="H1" s="51" t="str">
        <f>HYPERLINK("[EDEL_Portfolio Monthly 31-Aug-2022.xlsx]Index!A1","Index")</f>
        <v>Index</v>
      </c>
    </row>
    <row r="2" spans="1:8" ht="18" x14ac:dyDescent="0.3">
      <c r="A2" s="65" t="s">
        <v>10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138</v>
      </c>
      <c r="B11" s="30" t="s">
        <v>139</v>
      </c>
      <c r="C11" s="30" t="s">
        <v>140</v>
      </c>
      <c r="D11" s="13">
        <v>77000000</v>
      </c>
      <c r="E11" s="14">
        <v>76989.070000000007</v>
      </c>
      <c r="F11" s="15">
        <v>0.12189999999999999</v>
      </c>
      <c r="G11" s="15">
        <v>6.4450999999999994E-2</v>
      </c>
    </row>
    <row r="12" spans="1:8" x14ac:dyDescent="0.3">
      <c r="A12" s="12" t="s">
        <v>141</v>
      </c>
      <c r="B12" s="30" t="s">
        <v>142</v>
      </c>
      <c r="C12" s="30" t="s">
        <v>140</v>
      </c>
      <c r="D12" s="13">
        <v>70000000</v>
      </c>
      <c r="E12" s="14">
        <v>70206.710000000006</v>
      </c>
      <c r="F12" s="15">
        <v>0.11119999999999999</v>
      </c>
      <c r="G12" s="15">
        <v>6.5199999999999994E-2</v>
      </c>
    </row>
    <row r="13" spans="1:8" x14ac:dyDescent="0.3">
      <c r="A13" s="12" t="s">
        <v>143</v>
      </c>
      <c r="B13" s="30" t="s">
        <v>144</v>
      </c>
      <c r="C13" s="30" t="s">
        <v>145</v>
      </c>
      <c r="D13" s="13">
        <v>68000000</v>
      </c>
      <c r="E13" s="14">
        <v>68088.47</v>
      </c>
      <c r="F13" s="15">
        <v>0.10780000000000001</v>
      </c>
      <c r="G13" s="15">
        <v>6.5449999999999994E-2</v>
      </c>
    </row>
    <row r="14" spans="1:8" x14ac:dyDescent="0.3">
      <c r="A14" s="12" t="s">
        <v>146</v>
      </c>
      <c r="B14" s="30" t="s">
        <v>147</v>
      </c>
      <c r="C14" s="30" t="s">
        <v>145</v>
      </c>
      <c r="D14" s="13">
        <v>54300000</v>
      </c>
      <c r="E14" s="14">
        <v>54316.89</v>
      </c>
      <c r="F14" s="15">
        <v>8.5999999999999993E-2</v>
      </c>
      <c r="G14" s="15">
        <v>6.5000000000000002E-2</v>
      </c>
    </row>
    <row r="15" spans="1:8" x14ac:dyDescent="0.3">
      <c r="A15" s="12" t="s">
        <v>148</v>
      </c>
      <c r="B15" s="30" t="s">
        <v>149</v>
      </c>
      <c r="C15" s="30" t="s">
        <v>140</v>
      </c>
      <c r="D15" s="13">
        <v>51500000</v>
      </c>
      <c r="E15" s="14">
        <v>51553.41</v>
      </c>
      <c r="F15" s="15">
        <v>8.1600000000000006E-2</v>
      </c>
      <c r="G15" s="15">
        <v>6.4601000000000006E-2</v>
      </c>
    </row>
    <row r="16" spans="1:8" x14ac:dyDescent="0.3">
      <c r="A16" s="12" t="s">
        <v>150</v>
      </c>
      <c r="B16" s="30" t="s">
        <v>151</v>
      </c>
      <c r="C16" s="30" t="s">
        <v>140</v>
      </c>
      <c r="D16" s="13">
        <v>44000000</v>
      </c>
      <c r="E16" s="14">
        <v>44126.94</v>
      </c>
      <c r="F16" s="15">
        <v>6.9900000000000004E-2</v>
      </c>
      <c r="G16" s="15">
        <v>6.4100000000000004E-2</v>
      </c>
    </row>
    <row r="17" spans="1:7" x14ac:dyDescent="0.3">
      <c r="A17" s="12" t="s">
        <v>152</v>
      </c>
      <c r="B17" s="30" t="s">
        <v>153</v>
      </c>
      <c r="C17" s="30" t="s">
        <v>140</v>
      </c>
      <c r="D17" s="13">
        <v>36500000</v>
      </c>
      <c r="E17" s="14">
        <v>36483.06</v>
      </c>
      <c r="F17" s="15">
        <v>5.7799999999999997E-2</v>
      </c>
      <c r="G17" s="15">
        <v>6.4299999999999996E-2</v>
      </c>
    </row>
    <row r="18" spans="1:7" x14ac:dyDescent="0.3">
      <c r="A18" s="12" t="s">
        <v>154</v>
      </c>
      <c r="B18" s="30" t="s">
        <v>155</v>
      </c>
      <c r="C18" s="30" t="s">
        <v>156</v>
      </c>
      <c r="D18" s="13">
        <v>33000000</v>
      </c>
      <c r="E18" s="14">
        <v>33397.519999999997</v>
      </c>
      <c r="F18" s="15">
        <v>5.2900000000000003E-2</v>
      </c>
      <c r="G18" s="15">
        <v>6.5449999999999994E-2</v>
      </c>
    </row>
    <row r="19" spans="1:7" x14ac:dyDescent="0.3">
      <c r="A19" s="12" t="s">
        <v>157</v>
      </c>
      <c r="B19" s="30" t="s">
        <v>158</v>
      </c>
      <c r="C19" s="30" t="s">
        <v>140</v>
      </c>
      <c r="D19" s="13">
        <v>26000000</v>
      </c>
      <c r="E19" s="14">
        <v>25995.09</v>
      </c>
      <c r="F19" s="15">
        <v>4.1200000000000001E-2</v>
      </c>
      <c r="G19" s="15">
        <v>6.6525000000000001E-2</v>
      </c>
    </row>
    <row r="20" spans="1:7" x14ac:dyDescent="0.3">
      <c r="A20" s="12" t="s">
        <v>159</v>
      </c>
      <c r="B20" s="30" t="s">
        <v>160</v>
      </c>
      <c r="C20" s="30" t="s">
        <v>140</v>
      </c>
      <c r="D20" s="13">
        <v>22500000</v>
      </c>
      <c r="E20" s="14">
        <v>22751.71</v>
      </c>
      <c r="F20" s="15">
        <v>3.5999999999999997E-2</v>
      </c>
      <c r="G20" s="15">
        <v>6.3500000000000001E-2</v>
      </c>
    </row>
    <row r="21" spans="1:7" x14ac:dyDescent="0.3">
      <c r="A21" s="12" t="s">
        <v>161</v>
      </c>
      <c r="B21" s="30" t="s">
        <v>162</v>
      </c>
      <c r="C21" s="30" t="s">
        <v>140</v>
      </c>
      <c r="D21" s="13">
        <v>18000000</v>
      </c>
      <c r="E21" s="14">
        <v>18145.599999999999</v>
      </c>
      <c r="F21" s="15">
        <v>2.87E-2</v>
      </c>
      <c r="G21" s="15">
        <v>6.2E-2</v>
      </c>
    </row>
    <row r="22" spans="1:7" x14ac:dyDescent="0.3">
      <c r="A22" s="12" t="s">
        <v>163</v>
      </c>
      <c r="B22" s="30" t="s">
        <v>164</v>
      </c>
      <c r="C22" s="30" t="s">
        <v>140</v>
      </c>
      <c r="D22" s="13">
        <v>10000000</v>
      </c>
      <c r="E22" s="14">
        <v>9995.0400000000009</v>
      </c>
      <c r="F22" s="15">
        <v>1.5800000000000002E-2</v>
      </c>
      <c r="G22" s="15">
        <v>6.4199999999999993E-2</v>
      </c>
    </row>
    <row r="23" spans="1:7" x14ac:dyDescent="0.3">
      <c r="A23" s="12" t="s">
        <v>165</v>
      </c>
      <c r="B23" s="30" t="s">
        <v>166</v>
      </c>
      <c r="C23" s="30" t="s">
        <v>156</v>
      </c>
      <c r="D23" s="13">
        <v>8000000</v>
      </c>
      <c r="E23" s="14">
        <v>8095.62</v>
      </c>
      <c r="F23" s="15">
        <v>1.2800000000000001E-2</v>
      </c>
      <c r="G23" s="15">
        <v>6.4600000000000005E-2</v>
      </c>
    </row>
    <row r="24" spans="1:7" x14ac:dyDescent="0.3">
      <c r="A24" s="12" t="s">
        <v>167</v>
      </c>
      <c r="B24" s="30" t="s">
        <v>168</v>
      </c>
      <c r="C24" s="30" t="s">
        <v>156</v>
      </c>
      <c r="D24" s="13">
        <v>7500000</v>
      </c>
      <c r="E24" s="14">
        <v>7585.75</v>
      </c>
      <c r="F24" s="15">
        <v>1.2E-2</v>
      </c>
      <c r="G24" s="15">
        <v>6.4399999999999999E-2</v>
      </c>
    </row>
    <row r="25" spans="1:7" x14ac:dyDescent="0.3">
      <c r="A25" s="12" t="s">
        <v>169</v>
      </c>
      <c r="B25" s="30" t="s">
        <v>170</v>
      </c>
      <c r="C25" s="30" t="s">
        <v>145</v>
      </c>
      <c r="D25" s="13">
        <v>7500000</v>
      </c>
      <c r="E25" s="14">
        <v>7489.91</v>
      </c>
      <c r="F25" s="15">
        <v>1.1900000000000001E-2</v>
      </c>
      <c r="G25" s="15">
        <v>6.3499E-2</v>
      </c>
    </row>
    <row r="26" spans="1:7" x14ac:dyDescent="0.3">
      <c r="A26" s="12" t="s">
        <v>171</v>
      </c>
      <c r="B26" s="30" t="s">
        <v>172</v>
      </c>
      <c r="C26" s="30" t="s">
        <v>140</v>
      </c>
      <c r="D26" s="13">
        <v>6000000</v>
      </c>
      <c r="E26" s="14">
        <v>6067.97</v>
      </c>
      <c r="F26" s="15">
        <v>9.5999999999999992E-3</v>
      </c>
      <c r="G26" s="15">
        <v>6.4399999999999999E-2</v>
      </c>
    </row>
    <row r="27" spans="1:7" x14ac:dyDescent="0.3">
      <c r="A27" s="12" t="s">
        <v>173</v>
      </c>
      <c r="B27" s="30" t="s">
        <v>174</v>
      </c>
      <c r="C27" s="30" t="s">
        <v>140</v>
      </c>
      <c r="D27" s="13">
        <v>5000000</v>
      </c>
      <c r="E27" s="14">
        <v>4989.74</v>
      </c>
      <c r="F27" s="15">
        <v>7.9000000000000008E-3</v>
      </c>
      <c r="G27" s="15">
        <v>5.8649E-2</v>
      </c>
    </row>
    <row r="28" spans="1:7" x14ac:dyDescent="0.3">
      <c r="A28" s="12" t="s">
        <v>175</v>
      </c>
      <c r="B28" s="30" t="s">
        <v>176</v>
      </c>
      <c r="C28" s="30" t="s">
        <v>140</v>
      </c>
      <c r="D28" s="13">
        <v>4500000</v>
      </c>
      <c r="E28" s="14">
        <v>4506.28</v>
      </c>
      <c r="F28" s="15">
        <v>7.1000000000000004E-3</v>
      </c>
      <c r="G28" s="15">
        <v>6.0151000000000003E-2</v>
      </c>
    </row>
    <row r="29" spans="1:7" x14ac:dyDescent="0.3">
      <c r="A29" s="12" t="s">
        <v>177</v>
      </c>
      <c r="B29" s="30" t="s">
        <v>178</v>
      </c>
      <c r="C29" s="30" t="s">
        <v>156</v>
      </c>
      <c r="D29" s="13">
        <v>4000000</v>
      </c>
      <c r="E29" s="14">
        <v>4046.45</v>
      </c>
      <c r="F29" s="15">
        <v>6.4000000000000003E-3</v>
      </c>
      <c r="G29" s="15">
        <v>6.4409999999999995E-2</v>
      </c>
    </row>
    <row r="30" spans="1:7" x14ac:dyDescent="0.3">
      <c r="A30" s="12" t="s">
        <v>179</v>
      </c>
      <c r="B30" s="30" t="s">
        <v>180</v>
      </c>
      <c r="C30" s="30" t="s">
        <v>140</v>
      </c>
      <c r="D30" s="13">
        <v>4000000</v>
      </c>
      <c r="E30" s="14">
        <v>4044.28</v>
      </c>
      <c r="F30" s="15">
        <v>6.4000000000000003E-3</v>
      </c>
      <c r="G30" s="15">
        <v>6.3949000000000006E-2</v>
      </c>
    </row>
    <row r="31" spans="1:7" x14ac:dyDescent="0.3">
      <c r="A31" s="12" t="s">
        <v>181</v>
      </c>
      <c r="B31" s="30" t="s">
        <v>182</v>
      </c>
      <c r="C31" s="30" t="s">
        <v>140</v>
      </c>
      <c r="D31" s="13">
        <v>2000000</v>
      </c>
      <c r="E31" s="14">
        <v>2013.73</v>
      </c>
      <c r="F31" s="15">
        <v>3.2000000000000002E-3</v>
      </c>
      <c r="G31" s="15">
        <v>6.0450999999999998E-2</v>
      </c>
    </row>
    <row r="32" spans="1:7" x14ac:dyDescent="0.3">
      <c r="A32" s="12" t="s">
        <v>183</v>
      </c>
      <c r="B32" s="30" t="s">
        <v>184</v>
      </c>
      <c r="C32" s="30" t="s">
        <v>140</v>
      </c>
      <c r="D32" s="13">
        <v>1000000</v>
      </c>
      <c r="E32" s="14">
        <v>1012.49</v>
      </c>
      <c r="F32" s="15">
        <v>1.6000000000000001E-3</v>
      </c>
      <c r="G32" s="15">
        <v>6.3148999999999997E-2</v>
      </c>
    </row>
    <row r="33" spans="1:7" x14ac:dyDescent="0.3">
      <c r="A33" s="12" t="s">
        <v>185</v>
      </c>
      <c r="B33" s="30" t="s">
        <v>186</v>
      </c>
      <c r="C33" s="30" t="s">
        <v>140</v>
      </c>
      <c r="D33" s="13">
        <v>1000000</v>
      </c>
      <c r="E33" s="14">
        <v>1010.52</v>
      </c>
      <c r="F33" s="15">
        <v>1.6000000000000001E-3</v>
      </c>
      <c r="G33" s="15">
        <v>6.3399999999999998E-2</v>
      </c>
    </row>
    <row r="34" spans="1:7" x14ac:dyDescent="0.3">
      <c r="A34" s="12" t="s">
        <v>187</v>
      </c>
      <c r="B34" s="30" t="s">
        <v>188</v>
      </c>
      <c r="C34" s="30" t="s">
        <v>140</v>
      </c>
      <c r="D34" s="13">
        <v>1000000</v>
      </c>
      <c r="E34" s="14">
        <v>1010.5</v>
      </c>
      <c r="F34" s="15">
        <v>1.6000000000000001E-3</v>
      </c>
      <c r="G34" s="15">
        <v>6.4100000000000004E-2</v>
      </c>
    </row>
    <row r="35" spans="1:7" x14ac:dyDescent="0.3">
      <c r="A35" s="12" t="s">
        <v>189</v>
      </c>
      <c r="B35" s="30" t="s">
        <v>190</v>
      </c>
      <c r="C35" s="30" t="s">
        <v>140</v>
      </c>
      <c r="D35" s="13">
        <v>1000000</v>
      </c>
      <c r="E35" s="14">
        <v>1009.41</v>
      </c>
      <c r="F35" s="15">
        <v>1.6000000000000001E-3</v>
      </c>
      <c r="G35" s="15">
        <v>6.3300999999999996E-2</v>
      </c>
    </row>
    <row r="36" spans="1:7" x14ac:dyDescent="0.3">
      <c r="A36" s="12" t="s">
        <v>191</v>
      </c>
      <c r="B36" s="30" t="s">
        <v>192</v>
      </c>
      <c r="C36" s="30" t="s">
        <v>140</v>
      </c>
      <c r="D36" s="13">
        <v>500000</v>
      </c>
      <c r="E36" s="14">
        <v>505.84</v>
      </c>
      <c r="F36" s="15">
        <v>8.0000000000000004E-4</v>
      </c>
      <c r="G36" s="15">
        <v>6.4100000000000004E-2</v>
      </c>
    </row>
    <row r="37" spans="1:7" x14ac:dyDescent="0.3">
      <c r="A37" s="12" t="s">
        <v>193</v>
      </c>
      <c r="B37" s="30" t="s">
        <v>194</v>
      </c>
      <c r="C37" s="30" t="s">
        <v>140</v>
      </c>
      <c r="D37" s="13">
        <v>500000</v>
      </c>
      <c r="E37" s="14">
        <v>502.39</v>
      </c>
      <c r="F37" s="15">
        <v>8.0000000000000004E-4</v>
      </c>
      <c r="G37" s="15">
        <v>6.0401000000000003E-2</v>
      </c>
    </row>
    <row r="38" spans="1:7" x14ac:dyDescent="0.3">
      <c r="A38" s="12" t="s">
        <v>195</v>
      </c>
      <c r="B38" s="30" t="s">
        <v>196</v>
      </c>
      <c r="C38" s="30" t="s">
        <v>197</v>
      </c>
      <c r="D38" s="13">
        <v>500000</v>
      </c>
      <c r="E38" s="14">
        <v>500.52</v>
      </c>
      <c r="F38" s="15">
        <v>8.0000000000000004E-4</v>
      </c>
      <c r="G38" s="15">
        <v>5.7750999999999997E-2</v>
      </c>
    </row>
    <row r="39" spans="1:7" x14ac:dyDescent="0.3">
      <c r="A39" s="12" t="s">
        <v>198</v>
      </c>
      <c r="B39" s="30" t="s">
        <v>199</v>
      </c>
      <c r="C39" s="30" t="s">
        <v>140</v>
      </c>
      <c r="D39" s="13">
        <v>500000</v>
      </c>
      <c r="E39" s="14">
        <v>500.24</v>
      </c>
      <c r="F39" s="15">
        <v>8.0000000000000004E-4</v>
      </c>
      <c r="G39" s="15">
        <v>5.6494000000000003E-2</v>
      </c>
    </row>
    <row r="40" spans="1:7" x14ac:dyDescent="0.3">
      <c r="A40" s="16" t="s">
        <v>104</v>
      </c>
      <c r="B40" s="31"/>
      <c r="C40" s="31"/>
      <c r="D40" s="17"/>
      <c r="E40" s="18">
        <v>566941.15</v>
      </c>
      <c r="F40" s="19">
        <v>0.89770000000000005</v>
      </c>
      <c r="G40" s="20"/>
    </row>
    <row r="41" spans="1:7" x14ac:dyDescent="0.3">
      <c r="A41" s="12"/>
      <c r="B41" s="30"/>
      <c r="C41" s="30"/>
      <c r="D41" s="13"/>
      <c r="E41" s="14"/>
      <c r="F41" s="15"/>
      <c r="G41" s="15"/>
    </row>
    <row r="42" spans="1:7" x14ac:dyDescent="0.3">
      <c r="A42" s="16" t="s">
        <v>200</v>
      </c>
      <c r="B42" s="30"/>
      <c r="C42" s="30"/>
      <c r="D42" s="13"/>
      <c r="E42" s="14"/>
      <c r="F42" s="15"/>
      <c r="G42" s="15"/>
    </row>
    <row r="43" spans="1:7" x14ac:dyDescent="0.3">
      <c r="A43" s="16" t="s">
        <v>104</v>
      </c>
      <c r="B43" s="30"/>
      <c r="C43" s="30"/>
      <c r="D43" s="13"/>
      <c r="E43" s="35" t="s">
        <v>90</v>
      </c>
      <c r="F43" s="36" t="s">
        <v>90</v>
      </c>
      <c r="G43" s="15"/>
    </row>
    <row r="44" spans="1:7" x14ac:dyDescent="0.3">
      <c r="A44" s="12"/>
      <c r="B44" s="30"/>
      <c r="C44" s="30"/>
      <c r="D44" s="13"/>
      <c r="E44" s="14"/>
      <c r="F44" s="15"/>
      <c r="G44" s="15"/>
    </row>
    <row r="45" spans="1:7" x14ac:dyDescent="0.3">
      <c r="A45" s="16" t="s">
        <v>201</v>
      </c>
      <c r="B45" s="30"/>
      <c r="C45" s="30"/>
      <c r="D45" s="13"/>
      <c r="E45" s="14"/>
      <c r="F45" s="15"/>
      <c r="G45" s="15"/>
    </row>
    <row r="46" spans="1:7" x14ac:dyDescent="0.3">
      <c r="A46" s="16" t="s">
        <v>104</v>
      </c>
      <c r="B46" s="30"/>
      <c r="C46" s="30"/>
      <c r="D46" s="13"/>
      <c r="E46" s="35" t="s">
        <v>90</v>
      </c>
      <c r="F46" s="36" t="s">
        <v>90</v>
      </c>
      <c r="G46" s="15"/>
    </row>
    <row r="47" spans="1:7" x14ac:dyDescent="0.3">
      <c r="A47" s="12"/>
      <c r="B47" s="30"/>
      <c r="C47" s="30"/>
      <c r="D47" s="13"/>
      <c r="E47" s="14"/>
      <c r="F47" s="15"/>
      <c r="G47" s="15"/>
    </row>
    <row r="48" spans="1:7" x14ac:dyDescent="0.3">
      <c r="A48" s="21" t="s">
        <v>128</v>
      </c>
      <c r="B48" s="32"/>
      <c r="C48" s="32"/>
      <c r="D48" s="22"/>
      <c r="E48" s="18">
        <v>566941.15</v>
      </c>
      <c r="F48" s="19">
        <v>0.89770000000000005</v>
      </c>
      <c r="G48" s="20"/>
    </row>
    <row r="49" spans="1:7" x14ac:dyDescent="0.3">
      <c r="A49" s="12"/>
      <c r="B49" s="30"/>
      <c r="C49" s="30"/>
      <c r="D49" s="13"/>
      <c r="E49" s="14"/>
      <c r="F49" s="15"/>
      <c r="G49" s="15"/>
    </row>
    <row r="50" spans="1:7" x14ac:dyDescent="0.3">
      <c r="A50" s="16" t="s">
        <v>91</v>
      </c>
      <c r="B50" s="30"/>
      <c r="C50" s="30"/>
      <c r="D50" s="13"/>
      <c r="E50" s="14"/>
      <c r="F50" s="15"/>
      <c r="G50" s="15"/>
    </row>
    <row r="51" spans="1:7" x14ac:dyDescent="0.3">
      <c r="A51" s="16" t="s">
        <v>105</v>
      </c>
      <c r="B51" s="30"/>
      <c r="C51" s="30"/>
      <c r="D51" s="13"/>
      <c r="E51" s="14"/>
      <c r="F51" s="15"/>
      <c r="G51" s="15"/>
    </row>
    <row r="52" spans="1:7" x14ac:dyDescent="0.3">
      <c r="A52" s="12" t="s">
        <v>202</v>
      </c>
      <c r="B52" s="30" t="s">
        <v>203</v>
      </c>
      <c r="C52" s="30" t="s">
        <v>108</v>
      </c>
      <c r="D52" s="13">
        <v>12500000</v>
      </c>
      <c r="E52" s="14">
        <v>12073.6</v>
      </c>
      <c r="F52" s="15">
        <v>1.9099999999999999E-2</v>
      </c>
      <c r="G52" s="15">
        <v>6.3501000000000002E-2</v>
      </c>
    </row>
    <row r="53" spans="1:7" x14ac:dyDescent="0.3">
      <c r="A53" s="12" t="s">
        <v>204</v>
      </c>
      <c r="B53" s="30" t="s">
        <v>205</v>
      </c>
      <c r="C53" s="30" t="s">
        <v>108</v>
      </c>
      <c r="D53" s="13">
        <v>10000000</v>
      </c>
      <c r="E53" s="14">
        <v>9732.7099999999991</v>
      </c>
      <c r="F53" s="15">
        <v>1.54E-2</v>
      </c>
      <c r="G53" s="15">
        <v>6.2649999999999997E-2</v>
      </c>
    </row>
    <row r="54" spans="1:7" x14ac:dyDescent="0.3">
      <c r="A54" s="12" t="s">
        <v>206</v>
      </c>
      <c r="B54" s="30" t="s">
        <v>207</v>
      </c>
      <c r="C54" s="30" t="s">
        <v>108</v>
      </c>
      <c r="D54" s="13">
        <v>10000000</v>
      </c>
      <c r="E54" s="14">
        <v>9691.4500000000007</v>
      </c>
      <c r="F54" s="15">
        <v>1.5299999999999999E-2</v>
      </c>
      <c r="G54" s="15">
        <v>6.3501000000000002E-2</v>
      </c>
    </row>
    <row r="55" spans="1:7" x14ac:dyDescent="0.3">
      <c r="A55" s="12" t="s">
        <v>208</v>
      </c>
      <c r="B55" s="30" t="s">
        <v>209</v>
      </c>
      <c r="C55" s="30" t="s">
        <v>108</v>
      </c>
      <c r="D55" s="13">
        <v>5000000</v>
      </c>
      <c r="E55" s="14">
        <v>4835.96</v>
      </c>
      <c r="F55" s="15">
        <v>7.7000000000000002E-3</v>
      </c>
      <c r="G55" s="15">
        <v>6.2851000000000004E-2</v>
      </c>
    </row>
    <row r="56" spans="1:7" x14ac:dyDescent="0.3">
      <c r="A56" s="16" t="s">
        <v>104</v>
      </c>
      <c r="B56" s="31"/>
      <c r="C56" s="31"/>
      <c r="D56" s="17"/>
      <c r="E56" s="18">
        <v>36333.72</v>
      </c>
      <c r="F56" s="19">
        <v>5.7500000000000002E-2</v>
      </c>
      <c r="G56" s="20"/>
    </row>
    <row r="57" spans="1:7" x14ac:dyDescent="0.3">
      <c r="A57" s="12"/>
      <c r="B57" s="30"/>
      <c r="C57" s="30"/>
      <c r="D57" s="13"/>
      <c r="E57" s="14"/>
      <c r="F57" s="15"/>
      <c r="G57" s="15"/>
    </row>
    <row r="58" spans="1:7" x14ac:dyDescent="0.3">
      <c r="A58" s="21" t="s">
        <v>128</v>
      </c>
      <c r="B58" s="32"/>
      <c r="C58" s="32"/>
      <c r="D58" s="22"/>
      <c r="E58" s="18">
        <v>36333.72</v>
      </c>
      <c r="F58" s="19">
        <v>5.7500000000000002E-2</v>
      </c>
      <c r="G58" s="20"/>
    </row>
    <row r="59" spans="1:7" x14ac:dyDescent="0.3">
      <c r="A59" s="12"/>
      <c r="B59" s="30"/>
      <c r="C59" s="30"/>
      <c r="D59" s="13"/>
      <c r="E59" s="14"/>
      <c r="F59" s="15"/>
      <c r="G59" s="15"/>
    </row>
    <row r="60" spans="1:7" x14ac:dyDescent="0.3">
      <c r="A60" s="12"/>
      <c r="B60" s="30"/>
      <c r="C60" s="30"/>
      <c r="D60" s="13"/>
      <c r="E60" s="14"/>
      <c r="F60" s="15"/>
      <c r="G60" s="15"/>
    </row>
    <row r="61" spans="1:7" x14ac:dyDescent="0.3">
      <c r="A61" s="16" t="s">
        <v>129</v>
      </c>
      <c r="B61" s="30"/>
      <c r="C61" s="30"/>
      <c r="D61" s="13"/>
      <c r="E61" s="14"/>
      <c r="F61" s="15"/>
      <c r="G61" s="15"/>
    </row>
    <row r="62" spans="1:7" x14ac:dyDescent="0.3">
      <c r="A62" s="12" t="s">
        <v>130</v>
      </c>
      <c r="B62" s="30"/>
      <c r="C62" s="30"/>
      <c r="D62" s="13"/>
      <c r="E62" s="14">
        <v>5302.43</v>
      </c>
      <c r="F62" s="15">
        <v>8.3999999999999995E-3</v>
      </c>
      <c r="G62" s="15">
        <v>5.4016000000000002E-2</v>
      </c>
    </row>
    <row r="63" spans="1:7" x14ac:dyDescent="0.3">
      <c r="A63" s="16" t="s">
        <v>104</v>
      </c>
      <c r="B63" s="31"/>
      <c r="C63" s="31"/>
      <c r="D63" s="17"/>
      <c r="E63" s="18">
        <v>5302.43</v>
      </c>
      <c r="F63" s="19">
        <v>8.3999999999999995E-3</v>
      </c>
      <c r="G63" s="20"/>
    </row>
    <row r="64" spans="1:7" x14ac:dyDescent="0.3">
      <c r="A64" s="12"/>
      <c r="B64" s="30"/>
      <c r="C64" s="30"/>
      <c r="D64" s="13"/>
      <c r="E64" s="14"/>
      <c r="F64" s="15"/>
      <c r="G64" s="15"/>
    </row>
    <row r="65" spans="1:7" x14ac:dyDescent="0.3">
      <c r="A65" s="21" t="s">
        <v>128</v>
      </c>
      <c r="B65" s="32"/>
      <c r="C65" s="32"/>
      <c r="D65" s="22"/>
      <c r="E65" s="18">
        <v>5302.43</v>
      </c>
      <c r="F65" s="19">
        <v>8.3999999999999995E-3</v>
      </c>
      <c r="G65" s="20"/>
    </row>
    <row r="66" spans="1:7" x14ac:dyDescent="0.3">
      <c r="A66" s="12" t="s">
        <v>131</v>
      </c>
      <c r="B66" s="30"/>
      <c r="C66" s="30"/>
      <c r="D66" s="13"/>
      <c r="E66" s="14">
        <v>22826.987348400002</v>
      </c>
      <c r="F66" s="15">
        <v>3.6150000000000002E-2</v>
      </c>
      <c r="G66" s="15"/>
    </row>
    <row r="67" spans="1:7" x14ac:dyDescent="0.3">
      <c r="A67" s="12" t="s">
        <v>132</v>
      </c>
      <c r="B67" s="30"/>
      <c r="C67" s="30"/>
      <c r="D67" s="13"/>
      <c r="E67" s="14">
        <v>38.552651599999997</v>
      </c>
      <c r="F67" s="15">
        <v>2.5000000000000001E-4</v>
      </c>
      <c r="G67" s="15">
        <v>5.4016000000000002E-2</v>
      </c>
    </row>
    <row r="68" spans="1:7" x14ac:dyDescent="0.3">
      <c r="A68" s="25" t="s">
        <v>133</v>
      </c>
      <c r="B68" s="33"/>
      <c r="C68" s="33"/>
      <c r="D68" s="26"/>
      <c r="E68" s="27">
        <v>631442.84</v>
      </c>
      <c r="F68" s="28">
        <v>1</v>
      </c>
      <c r="G68" s="28"/>
    </row>
    <row r="70" spans="1:7" x14ac:dyDescent="0.3">
      <c r="A70" s="1" t="s">
        <v>134</v>
      </c>
    </row>
    <row r="71" spans="1:7" x14ac:dyDescent="0.3">
      <c r="A71" s="1" t="s">
        <v>135</v>
      </c>
    </row>
    <row r="73" spans="1:7" x14ac:dyDescent="0.3">
      <c r="A73" s="1" t="s">
        <v>1959</v>
      </c>
    </row>
    <row r="74" spans="1:7" x14ac:dyDescent="0.3">
      <c r="A74" s="47" t="s">
        <v>1960</v>
      </c>
      <c r="B74" s="34" t="s">
        <v>90</v>
      </c>
    </row>
    <row r="75" spans="1:7" x14ac:dyDescent="0.3">
      <c r="A75" t="s">
        <v>1961</v>
      </c>
    </row>
    <row r="76" spans="1:7" x14ac:dyDescent="0.3">
      <c r="A76" t="s">
        <v>1985</v>
      </c>
      <c r="B76" t="s">
        <v>1963</v>
      </c>
      <c r="C76" t="s">
        <v>1963</v>
      </c>
    </row>
    <row r="77" spans="1:7" x14ac:dyDescent="0.3">
      <c r="B77" s="48">
        <v>44771</v>
      </c>
      <c r="C77" s="48">
        <v>44803</v>
      </c>
    </row>
    <row r="78" spans="1:7" x14ac:dyDescent="0.3">
      <c r="A78" t="s">
        <v>1986</v>
      </c>
      <c r="B78">
        <v>1177.999</v>
      </c>
      <c r="C78">
        <v>1184.5438999999999</v>
      </c>
      <c r="E78" s="2"/>
      <c r="G78"/>
    </row>
    <row r="79" spans="1:7" x14ac:dyDescent="0.3">
      <c r="E79" s="2"/>
      <c r="G79"/>
    </row>
    <row r="80" spans="1:7" x14ac:dyDescent="0.3">
      <c r="A80" t="s">
        <v>1978</v>
      </c>
      <c r="B80" s="34" t="s">
        <v>90</v>
      </c>
    </row>
    <row r="81" spans="1:4" x14ac:dyDescent="0.3">
      <c r="A81" t="s">
        <v>1979</v>
      </c>
      <c r="B81" s="34" t="s">
        <v>90</v>
      </c>
    </row>
    <row r="82" spans="1:4" ht="28.8" x14ac:dyDescent="0.3">
      <c r="A82" s="47" t="s">
        <v>1980</v>
      </c>
      <c r="B82" s="34" t="s">
        <v>90</v>
      </c>
    </row>
    <row r="83" spans="1:4" x14ac:dyDescent="0.3">
      <c r="A83" s="47" t="s">
        <v>1981</v>
      </c>
      <c r="B83" s="34" t="s">
        <v>90</v>
      </c>
    </row>
    <row r="84" spans="1:4" x14ac:dyDescent="0.3">
      <c r="A84" t="s">
        <v>1982</v>
      </c>
      <c r="B84" s="49">
        <v>0.55757000000000001</v>
      </c>
    </row>
    <row r="85" spans="1:4" ht="28.8" x14ac:dyDescent="0.3">
      <c r="A85" s="47" t="s">
        <v>1983</v>
      </c>
      <c r="B85" s="34" t="s">
        <v>90</v>
      </c>
    </row>
    <row r="86" spans="1:4" ht="28.8" x14ac:dyDescent="0.3">
      <c r="A86" s="47" t="s">
        <v>1984</v>
      </c>
      <c r="B86" s="34" t="s">
        <v>90</v>
      </c>
    </row>
    <row r="87" spans="1:4" x14ac:dyDescent="0.3">
      <c r="A87" s="47" t="s">
        <v>1987</v>
      </c>
      <c r="B87" s="34">
        <v>287158.78999999998</v>
      </c>
    </row>
    <row r="88" spans="1:4" x14ac:dyDescent="0.3">
      <c r="A88" t="s">
        <v>2118</v>
      </c>
      <c r="B88" s="34" t="s">
        <v>90</v>
      </c>
    </row>
    <row r="89" spans="1:4" x14ac:dyDescent="0.3">
      <c r="A89" t="s">
        <v>2119</v>
      </c>
      <c r="B89" s="34" t="s">
        <v>90</v>
      </c>
    </row>
    <row r="93" spans="1:4" ht="28.8" x14ac:dyDescent="0.3">
      <c r="A93" s="67" t="s">
        <v>2167</v>
      </c>
      <c r="B93" s="57" t="s">
        <v>2168</v>
      </c>
      <c r="C93" s="57" t="s">
        <v>2125</v>
      </c>
      <c r="D93" s="77" t="s">
        <v>2126</v>
      </c>
    </row>
    <row r="94" spans="1:4" ht="74.400000000000006" customHeight="1" x14ac:dyDescent="0.3">
      <c r="A94" s="72" t="str">
        <f>HYPERLINK("[EDEL_Portfolio Monthly Notes 31-Aug-2022.xlsx]EDBE23!A1","BHARAT Bond ETF - April 2023")</f>
        <v>BHARAT Bond ETF - April 2023</v>
      </c>
      <c r="B94" s="58"/>
      <c r="C94" s="59" t="s">
        <v>2129</v>
      </c>
      <c r="D94"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1413-37C9-4E72-830B-D3E4BA88DEB1}">
  <dimension ref="A1:H298"/>
  <sheetViews>
    <sheetView showGridLines="0" workbookViewId="0">
      <pane ySplit="4" topLeftCell="A291" activePane="bottomLeft" state="frozen"/>
      <selection sqref="A1:B1"/>
      <selection pane="bottomLeft" activeCell="A297" sqref="A297:D297"/>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63</v>
      </c>
      <c r="B1" s="65"/>
      <c r="C1" s="65"/>
      <c r="D1" s="65"/>
      <c r="E1" s="65"/>
      <c r="F1" s="65"/>
      <c r="G1" s="65"/>
      <c r="H1" s="51" t="str">
        <f>HYPERLINK("[EDEL_Portfolio Monthly 31-Aug-2022.xlsx]Index!A1","Index")</f>
        <v>Index</v>
      </c>
    </row>
    <row r="2" spans="1:8" ht="18" x14ac:dyDescent="0.3">
      <c r="A2" s="65" t="s">
        <v>64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841</v>
      </c>
      <c r="B8" s="30" t="s">
        <v>842</v>
      </c>
      <c r="C8" s="30" t="s">
        <v>843</v>
      </c>
      <c r="D8" s="13">
        <v>10343</v>
      </c>
      <c r="E8" s="14">
        <v>272.83999999999997</v>
      </c>
      <c r="F8" s="15">
        <v>4.9000000000000002E-2</v>
      </c>
      <c r="G8" s="15"/>
    </row>
    <row r="9" spans="1:8" x14ac:dyDescent="0.3">
      <c r="A9" s="12" t="s">
        <v>844</v>
      </c>
      <c r="B9" s="30" t="s">
        <v>845</v>
      </c>
      <c r="C9" s="30" t="s">
        <v>846</v>
      </c>
      <c r="D9" s="13">
        <v>13150</v>
      </c>
      <c r="E9" s="14">
        <v>195.42</v>
      </c>
      <c r="F9" s="15">
        <v>3.5099999999999999E-2</v>
      </c>
      <c r="G9" s="15"/>
    </row>
    <row r="10" spans="1:8" x14ac:dyDescent="0.3">
      <c r="A10" s="12" t="s">
        <v>880</v>
      </c>
      <c r="B10" s="30" t="s">
        <v>881</v>
      </c>
      <c r="C10" s="30" t="s">
        <v>846</v>
      </c>
      <c r="D10" s="13">
        <v>20850</v>
      </c>
      <c r="E10" s="14">
        <v>185</v>
      </c>
      <c r="F10" s="15">
        <v>3.32E-2</v>
      </c>
      <c r="G10" s="15"/>
    </row>
    <row r="11" spans="1:8" x14ac:dyDescent="0.3">
      <c r="A11" s="12" t="s">
        <v>1139</v>
      </c>
      <c r="B11" s="30" t="s">
        <v>1140</v>
      </c>
      <c r="C11" s="30" t="s">
        <v>861</v>
      </c>
      <c r="D11" s="13">
        <v>10973</v>
      </c>
      <c r="E11" s="14">
        <v>163.82</v>
      </c>
      <c r="F11" s="15">
        <v>2.9399999999999999E-2</v>
      </c>
      <c r="G11" s="15"/>
    </row>
    <row r="12" spans="1:8" x14ac:dyDescent="0.3">
      <c r="A12" s="12" t="s">
        <v>1677</v>
      </c>
      <c r="B12" s="30" t="s">
        <v>1678</v>
      </c>
      <c r="C12" s="30" t="s">
        <v>987</v>
      </c>
      <c r="D12" s="13">
        <v>4120</v>
      </c>
      <c r="E12" s="14">
        <v>154.29</v>
      </c>
      <c r="F12" s="15">
        <v>2.7699999999999999E-2</v>
      </c>
      <c r="G12" s="15"/>
    </row>
    <row r="13" spans="1:8" x14ac:dyDescent="0.3">
      <c r="A13" s="12" t="s">
        <v>850</v>
      </c>
      <c r="B13" s="30" t="s">
        <v>851</v>
      </c>
      <c r="C13" s="30" t="s">
        <v>852</v>
      </c>
      <c r="D13" s="13">
        <v>5431</v>
      </c>
      <c r="E13" s="14">
        <v>132.86000000000001</v>
      </c>
      <c r="F13" s="15">
        <v>2.3900000000000001E-2</v>
      </c>
      <c r="G13" s="15"/>
    </row>
    <row r="14" spans="1:8" x14ac:dyDescent="0.3">
      <c r="A14" s="12" t="s">
        <v>900</v>
      </c>
      <c r="B14" s="30" t="s">
        <v>901</v>
      </c>
      <c r="C14" s="30" t="s">
        <v>861</v>
      </c>
      <c r="D14" s="13">
        <v>3105</v>
      </c>
      <c r="E14" s="14">
        <v>99.71</v>
      </c>
      <c r="F14" s="15">
        <v>1.7899999999999999E-2</v>
      </c>
      <c r="G14" s="15"/>
    </row>
    <row r="15" spans="1:8" x14ac:dyDescent="0.3">
      <c r="A15" s="12" t="s">
        <v>870</v>
      </c>
      <c r="B15" s="30" t="s">
        <v>871</v>
      </c>
      <c r="C15" s="30" t="s">
        <v>846</v>
      </c>
      <c r="D15" s="13">
        <v>4404</v>
      </c>
      <c r="E15" s="14">
        <v>84.36</v>
      </c>
      <c r="F15" s="15">
        <v>1.52E-2</v>
      </c>
      <c r="G15" s="15"/>
    </row>
    <row r="16" spans="1:8" x14ac:dyDescent="0.3">
      <c r="A16" s="12" t="s">
        <v>1046</v>
      </c>
      <c r="B16" s="30" t="s">
        <v>1047</v>
      </c>
      <c r="C16" s="30" t="s">
        <v>1045</v>
      </c>
      <c r="D16" s="13">
        <v>26229</v>
      </c>
      <c r="E16" s="14">
        <v>84.06</v>
      </c>
      <c r="F16" s="15">
        <v>1.5100000000000001E-2</v>
      </c>
      <c r="G16" s="15"/>
    </row>
    <row r="17" spans="1:7" x14ac:dyDescent="0.3">
      <c r="A17" s="12" t="s">
        <v>1043</v>
      </c>
      <c r="B17" s="30" t="s">
        <v>1044</v>
      </c>
      <c r="C17" s="30" t="s">
        <v>1045</v>
      </c>
      <c r="D17" s="13">
        <v>2677</v>
      </c>
      <c r="E17" s="14">
        <v>71.2</v>
      </c>
      <c r="F17" s="15">
        <v>1.2800000000000001E-2</v>
      </c>
      <c r="G17" s="15"/>
    </row>
    <row r="18" spans="1:7" x14ac:dyDescent="0.3">
      <c r="A18" s="12" t="s">
        <v>1186</v>
      </c>
      <c r="B18" s="30" t="s">
        <v>1187</v>
      </c>
      <c r="C18" s="30" t="s">
        <v>1188</v>
      </c>
      <c r="D18" s="13">
        <v>3623</v>
      </c>
      <c r="E18" s="14">
        <v>69.650000000000006</v>
      </c>
      <c r="F18" s="15">
        <v>1.2500000000000001E-2</v>
      </c>
      <c r="G18" s="15"/>
    </row>
    <row r="19" spans="1:7" x14ac:dyDescent="0.3">
      <c r="A19" s="12" t="s">
        <v>1084</v>
      </c>
      <c r="B19" s="30" t="s">
        <v>1085</v>
      </c>
      <c r="C19" s="30" t="s">
        <v>846</v>
      </c>
      <c r="D19" s="13">
        <v>11504</v>
      </c>
      <c r="E19" s="14">
        <v>61.12</v>
      </c>
      <c r="F19" s="15">
        <v>1.0999999999999999E-2</v>
      </c>
      <c r="G19" s="15"/>
    </row>
    <row r="20" spans="1:7" x14ac:dyDescent="0.3">
      <c r="A20" s="12" t="s">
        <v>944</v>
      </c>
      <c r="B20" s="30" t="s">
        <v>945</v>
      </c>
      <c r="C20" s="30" t="s">
        <v>846</v>
      </c>
      <c r="D20" s="13">
        <v>7918</v>
      </c>
      <c r="E20" s="14">
        <v>59.5</v>
      </c>
      <c r="F20" s="15">
        <v>1.0699999999999999E-2</v>
      </c>
      <c r="G20" s="15"/>
    </row>
    <row r="21" spans="1:7" x14ac:dyDescent="0.3">
      <c r="A21" s="12" t="s">
        <v>935</v>
      </c>
      <c r="B21" s="30" t="s">
        <v>936</v>
      </c>
      <c r="C21" s="30" t="s">
        <v>852</v>
      </c>
      <c r="D21" s="13">
        <v>799</v>
      </c>
      <c r="E21" s="14">
        <v>58.38</v>
      </c>
      <c r="F21" s="15">
        <v>1.0500000000000001E-2</v>
      </c>
      <c r="G21" s="15"/>
    </row>
    <row r="22" spans="1:7" x14ac:dyDescent="0.3">
      <c r="A22" s="12" t="s">
        <v>1209</v>
      </c>
      <c r="B22" s="30" t="s">
        <v>1210</v>
      </c>
      <c r="C22" s="30" t="s">
        <v>922</v>
      </c>
      <c r="D22" s="13">
        <v>17889</v>
      </c>
      <c r="E22" s="14">
        <v>54.83</v>
      </c>
      <c r="F22" s="15">
        <v>9.9000000000000008E-3</v>
      </c>
      <c r="G22" s="15"/>
    </row>
    <row r="23" spans="1:7" x14ac:dyDescent="0.3">
      <c r="A23" s="12" t="s">
        <v>1119</v>
      </c>
      <c r="B23" s="30" t="s">
        <v>1120</v>
      </c>
      <c r="C23" s="30" t="s">
        <v>909</v>
      </c>
      <c r="D23" s="13">
        <v>7244</v>
      </c>
      <c r="E23" s="14">
        <v>52.63</v>
      </c>
      <c r="F23" s="15">
        <v>9.4999999999999998E-3</v>
      </c>
      <c r="G23" s="15"/>
    </row>
    <row r="24" spans="1:7" x14ac:dyDescent="0.3">
      <c r="A24" s="12" t="s">
        <v>1051</v>
      </c>
      <c r="B24" s="30" t="s">
        <v>1052</v>
      </c>
      <c r="C24" s="30" t="s">
        <v>1053</v>
      </c>
      <c r="D24" s="13">
        <v>3356</v>
      </c>
      <c r="E24" s="14">
        <v>47.23</v>
      </c>
      <c r="F24" s="15">
        <v>8.5000000000000006E-3</v>
      </c>
      <c r="G24" s="15"/>
    </row>
    <row r="25" spans="1:7" x14ac:dyDescent="0.3">
      <c r="A25" s="12" t="s">
        <v>1424</v>
      </c>
      <c r="B25" s="30" t="s">
        <v>1425</v>
      </c>
      <c r="C25" s="30" t="s">
        <v>861</v>
      </c>
      <c r="D25" s="13">
        <v>523</v>
      </c>
      <c r="E25" s="14">
        <v>47.17</v>
      </c>
      <c r="F25" s="15">
        <v>8.5000000000000006E-3</v>
      </c>
      <c r="G25" s="15"/>
    </row>
    <row r="26" spans="1:7" x14ac:dyDescent="0.3">
      <c r="A26" s="12" t="s">
        <v>937</v>
      </c>
      <c r="B26" s="30" t="s">
        <v>938</v>
      </c>
      <c r="C26" s="30" t="s">
        <v>939</v>
      </c>
      <c r="D26" s="13">
        <v>1351</v>
      </c>
      <c r="E26" s="14">
        <v>45.82</v>
      </c>
      <c r="F26" s="15">
        <v>8.2000000000000007E-3</v>
      </c>
      <c r="G26" s="15"/>
    </row>
    <row r="27" spans="1:7" x14ac:dyDescent="0.3">
      <c r="A27" s="12" t="s">
        <v>1100</v>
      </c>
      <c r="B27" s="30" t="s">
        <v>1101</v>
      </c>
      <c r="C27" s="30" t="s">
        <v>1102</v>
      </c>
      <c r="D27" s="13">
        <v>89</v>
      </c>
      <c r="E27" s="14">
        <v>45.43</v>
      </c>
      <c r="F27" s="15">
        <v>8.2000000000000007E-3</v>
      </c>
      <c r="G27" s="15"/>
    </row>
    <row r="28" spans="1:7" x14ac:dyDescent="0.3">
      <c r="A28" s="12" t="s">
        <v>992</v>
      </c>
      <c r="B28" s="30" t="s">
        <v>993</v>
      </c>
      <c r="C28" s="30" t="s">
        <v>846</v>
      </c>
      <c r="D28" s="13">
        <v>6610</v>
      </c>
      <c r="E28" s="14">
        <v>41.9</v>
      </c>
      <c r="F28" s="15">
        <v>7.4999999999999997E-3</v>
      </c>
      <c r="G28" s="15"/>
    </row>
    <row r="29" spans="1:7" x14ac:dyDescent="0.3">
      <c r="A29" s="12" t="s">
        <v>1143</v>
      </c>
      <c r="B29" s="30" t="s">
        <v>1144</v>
      </c>
      <c r="C29" s="30" t="s">
        <v>852</v>
      </c>
      <c r="D29" s="13">
        <v>2999</v>
      </c>
      <c r="E29" s="14">
        <v>40.630000000000003</v>
      </c>
      <c r="F29" s="15">
        <v>7.3000000000000001E-3</v>
      </c>
      <c r="G29" s="15"/>
    </row>
    <row r="30" spans="1:7" x14ac:dyDescent="0.3">
      <c r="A30" s="12" t="s">
        <v>1107</v>
      </c>
      <c r="B30" s="30" t="s">
        <v>1108</v>
      </c>
      <c r="C30" s="30" t="s">
        <v>953</v>
      </c>
      <c r="D30" s="13">
        <v>13195</v>
      </c>
      <c r="E30" s="14">
        <v>37.67</v>
      </c>
      <c r="F30" s="15">
        <v>6.7999999999999996E-3</v>
      </c>
      <c r="G30" s="15"/>
    </row>
    <row r="31" spans="1:7" x14ac:dyDescent="0.3">
      <c r="A31" s="12" t="s">
        <v>1016</v>
      </c>
      <c r="B31" s="30" t="s">
        <v>1017</v>
      </c>
      <c r="C31" s="30" t="s">
        <v>855</v>
      </c>
      <c r="D31" s="13">
        <v>2870</v>
      </c>
      <c r="E31" s="14">
        <v>37.56</v>
      </c>
      <c r="F31" s="15">
        <v>6.7000000000000002E-3</v>
      </c>
      <c r="G31" s="15"/>
    </row>
    <row r="32" spans="1:7" x14ac:dyDescent="0.3">
      <c r="A32" s="12" t="s">
        <v>1010</v>
      </c>
      <c r="B32" s="30" t="s">
        <v>1011</v>
      </c>
      <c r="C32" s="30" t="s">
        <v>939</v>
      </c>
      <c r="D32" s="13">
        <v>8924</v>
      </c>
      <c r="E32" s="14">
        <v>36.36</v>
      </c>
      <c r="F32" s="15">
        <v>6.4999999999999997E-3</v>
      </c>
      <c r="G32" s="15"/>
    </row>
    <row r="33" spans="1:7" x14ac:dyDescent="0.3">
      <c r="A33" s="12" t="s">
        <v>1679</v>
      </c>
      <c r="B33" s="30" t="s">
        <v>1680</v>
      </c>
      <c r="C33" s="30" t="s">
        <v>930</v>
      </c>
      <c r="D33" s="13">
        <v>3504</v>
      </c>
      <c r="E33" s="14">
        <v>36.24</v>
      </c>
      <c r="F33" s="15">
        <v>6.4999999999999997E-3</v>
      </c>
      <c r="G33" s="15"/>
    </row>
    <row r="34" spans="1:7" x14ac:dyDescent="0.3">
      <c r="A34" s="12" t="s">
        <v>853</v>
      </c>
      <c r="B34" s="30" t="s">
        <v>854</v>
      </c>
      <c r="C34" s="30" t="s">
        <v>855</v>
      </c>
      <c r="D34" s="13">
        <v>398</v>
      </c>
      <c r="E34" s="14">
        <v>36.15</v>
      </c>
      <c r="F34" s="15">
        <v>6.4999999999999997E-3</v>
      </c>
      <c r="G34" s="15"/>
    </row>
    <row r="35" spans="1:7" x14ac:dyDescent="0.3">
      <c r="A35" s="12" t="s">
        <v>847</v>
      </c>
      <c r="B35" s="30" t="s">
        <v>848</v>
      </c>
      <c r="C35" s="30" t="s">
        <v>849</v>
      </c>
      <c r="D35" s="13">
        <v>13816</v>
      </c>
      <c r="E35" s="14">
        <v>35.51</v>
      </c>
      <c r="F35" s="15">
        <v>6.4000000000000003E-3</v>
      </c>
      <c r="G35" s="15"/>
    </row>
    <row r="36" spans="1:7" x14ac:dyDescent="0.3">
      <c r="A36" s="12" t="s">
        <v>1521</v>
      </c>
      <c r="B36" s="30" t="s">
        <v>1522</v>
      </c>
      <c r="C36" s="30" t="s">
        <v>1026</v>
      </c>
      <c r="D36" s="13">
        <v>1561</v>
      </c>
      <c r="E36" s="14">
        <v>35.340000000000003</v>
      </c>
      <c r="F36" s="15">
        <v>6.3E-3</v>
      </c>
      <c r="G36" s="15"/>
    </row>
    <row r="37" spans="1:7" x14ac:dyDescent="0.3">
      <c r="A37" s="12" t="s">
        <v>990</v>
      </c>
      <c r="B37" s="30" t="s">
        <v>991</v>
      </c>
      <c r="C37" s="30" t="s">
        <v>846</v>
      </c>
      <c r="D37" s="13">
        <v>29956</v>
      </c>
      <c r="E37" s="14">
        <v>35.049999999999997</v>
      </c>
      <c r="F37" s="15">
        <v>6.3E-3</v>
      </c>
      <c r="G37" s="15"/>
    </row>
    <row r="38" spans="1:7" x14ac:dyDescent="0.3">
      <c r="A38" s="12" t="s">
        <v>1113</v>
      </c>
      <c r="B38" s="30" t="s">
        <v>1114</v>
      </c>
      <c r="C38" s="30" t="s">
        <v>939</v>
      </c>
      <c r="D38" s="13">
        <v>3471</v>
      </c>
      <c r="E38" s="14">
        <v>34.75</v>
      </c>
      <c r="F38" s="15">
        <v>6.1999999999999998E-3</v>
      </c>
      <c r="G38" s="15"/>
    </row>
    <row r="39" spans="1:7" x14ac:dyDescent="0.3">
      <c r="A39" s="12" t="s">
        <v>1068</v>
      </c>
      <c r="B39" s="30" t="s">
        <v>1069</v>
      </c>
      <c r="C39" s="30" t="s">
        <v>855</v>
      </c>
      <c r="D39" s="13">
        <v>3488</v>
      </c>
      <c r="E39" s="14">
        <v>34.380000000000003</v>
      </c>
      <c r="F39" s="15">
        <v>6.1999999999999998E-3</v>
      </c>
      <c r="G39" s="15"/>
    </row>
    <row r="40" spans="1:7" x14ac:dyDescent="0.3">
      <c r="A40" s="12" t="s">
        <v>1037</v>
      </c>
      <c r="B40" s="30" t="s">
        <v>1038</v>
      </c>
      <c r="C40" s="30" t="s">
        <v>858</v>
      </c>
      <c r="D40" s="13">
        <v>5878</v>
      </c>
      <c r="E40" s="14">
        <v>34.04</v>
      </c>
      <c r="F40" s="15">
        <v>6.1000000000000004E-3</v>
      </c>
      <c r="G40" s="15"/>
    </row>
    <row r="41" spans="1:7" x14ac:dyDescent="0.3">
      <c r="A41" s="12" t="s">
        <v>885</v>
      </c>
      <c r="B41" s="30" t="s">
        <v>886</v>
      </c>
      <c r="C41" s="30" t="s">
        <v>887</v>
      </c>
      <c r="D41" s="13">
        <v>21553</v>
      </c>
      <c r="E41" s="14">
        <v>33.19</v>
      </c>
      <c r="F41" s="15">
        <v>6.0000000000000001E-3</v>
      </c>
      <c r="G41" s="15"/>
    </row>
    <row r="42" spans="1:7" x14ac:dyDescent="0.3">
      <c r="A42" s="12" t="s">
        <v>1681</v>
      </c>
      <c r="B42" s="30" t="s">
        <v>1682</v>
      </c>
      <c r="C42" s="30" t="s">
        <v>884</v>
      </c>
      <c r="D42" s="13">
        <v>836</v>
      </c>
      <c r="E42" s="14">
        <v>33.11</v>
      </c>
      <c r="F42" s="15">
        <v>5.8999999999999999E-3</v>
      </c>
      <c r="G42" s="15"/>
    </row>
    <row r="43" spans="1:7" x14ac:dyDescent="0.3">
      <c r="A43" s="12" t="s">
        <v>1519</v>
      </c>
      <c r="B43" s="30" t="s">
        <v>1520</v>
      </c>
      <c r="C43" s="30" t="s">
        <v>939</v>
      </c>
      <c r="D43" s="13">
        <v>1251</v>
      </c>
      <c r="E43" s="14">
        <v>32.58</v>
      </c>
      <c r="F43" s="15">
        <v>5.8999999999999999E-3</v>
      </c>
      <c r="G43" s="15"/>
    </row>
    <row r="44" spans="1:7" x14ac:dyDescent="0.3">
      <c r="A44" s="12" t="s">
        <v>1676</v>
      </c>
      <c r="B44" s="30" t="s">
        <v>1683</v>
      </c>
      <c r="C44" s="30" t="s">
        <v>846</v>
      </c>
      <c r="D44" s="13">
        <v>191462</v>
      </c>
      <c r="E44" s="14">
        <v>31.5</v>
      </c>
      <c r="F44" s="15">
        <v>5.7000000000000002E-3</v>
      </c>
      <c r="G44" s="15"/>
    </row>
    <row r="45" spans="1:7" x14ac:dyDescent="0.3">
      <c r="A45" s="12" t="s">
        <v>1418</v>
      </c>
      <c r="B45" s="30" t="s">
        <v>1419</v>
      </c>
      <c r="C45" s="30" t="s">
        <v>852</v>
      </c>
      <c r="D45" s="13">
        <v>181</v>
      </c>
      <c r="E45" s="14">
        <v>30.7</v>
      </c>
      <c r="F45" s="15">
        <v>5.4999999999999997E-3</v>
      </c>
      <c r="G45" s="15"/>
    </row>
    <row r="46" spans="1:7" x14ac:dyDescent="0.3">
      <c r="A46" s="12" t="s">
        <v>859</v>
      </c>
      <c r="B46" s="30" t="s">
        <v>860</v>
      </c>
      <c r="C46" s="30" t="s">
        <v>861</v>
      </c>
      <c r="D46" s="13">
        <v>3173</v>
      </c>
      <c r="E46" s="14">
        <v>29.79</v>
      </c>
      <c r="F46" s="15">
        <v>5.4000000000000003E-3</v>
      </c>
      <c r="G46" s="15"/>
    </row>
    <row r="47" spans="1:7" x14ac:dyDescent="0.3">
      <c r="A47" s="12" t="s">
        <v>856</v>
      </c>
      <c r="B47" s="30" t="s">
        <v>857</v>
      </c>
      <c r="C47" s="30" t="s">
        <v>858</v>
      </c>
      <c r="D47" s="13">
        <v>3237</v>
      </c>
      <c r="E47" s="14">
        <v>28.91</v>
      </c>
      <c r="F47" s="15">
        <v>5.1999999999999998E-3</v>
      </c>
      <c r="G47" s="15"/>
    </row>
    <row r="48" spans="1:7" x14ac:dyDescent="0.3">
      <c r="A48" s="12" t="s">
        <v>920</v>
      </c>
      <c r="B48" s="30" t="s">
        <v>921</v>
      </c>
      <c r="C48" s="30" t="s">
        <v>922</v>
      </c>
      <c r="D48" s="13">
        <v>1253</v>
      </c>
      <c r="E48" s="14">
        <v>28.76</v>
      </c>
      <c r="F48" s="15">
        <v>5.1999999999999998E-3</v>
      </c>
      <c r="G48" s="15"/>
    </row>
    <row r="49" spans="1:7" x14ac:dyDescent="0.3">
      <c r="A49" s="12" t="s">
        <v>1684</v>
      </c>
      <c r="B49" s="30" t="s">
        <v>1685</v>
      </c>
      <c r="C49" s="30" t="s">
        <v>912</v>
      </c>
      <c r="D49" s="13">
        <v>4108</v>
      </c>
      <c r="E49" s="14">
        <v>28.61</v>
      </c>
      <c r="F49" s="15">
        <v>5.1000000000000004E-3</v>
      </c>
      <c r="G49" s="15"/>
    </row>
    <row r="50" spans="1:7" x14ac:dyDescent="0.3">
      <c r="A50" s="12" t="s">
        <v>1147</v>
      </c>
      <c r="B50" s="30" t="s">
        <v>1148</v>
      </c>
      <c r="C50" s="30" t="s">
        <v>925</v>
      </c>
      <c r="D50" s="13">
        <v>3837</v>
      </c>
      <c r="E50" s="14">
        <v>28.43</v>
      </c>
      <c r="F50" s="15">
        <v>5.1000000000000004E-3</v>
      </c>
      <c r="G50" s="15"/>
    </row>
    <row r="51" spans="1:7" x14ac:dyDescent="0.3">
      <c r="A51" s="12" t="s">
        <v>1686</v>
      </c>
      <c r="B51" s="30" t="s">
        <v>1687</v>
      </c>
      <c r="C51" s="30" t="s">
        <v>953</v>
      </c>
      <c r="D51" s="13">
        <v>3956</v>
      </c>
      <c r="E51" s="14">
        <v>28.12</v>
      </c>
      <c r="F51" s="15">
        <v>5.1000000000000004E-3</v>
      </c>
      <c r="G51" s="15"/>
    </row>
    <row r="52" spans="1:7" x14ac:dyDescent="0.3">
      <c r="A52" s="12" t="s">
        <v>1556</v>
      </c>
      <c r="B52" s="30" t="s">
        <v>1557</v>
      </c>
      <c r="C52" s="30" t="s">
        <v>925</v>
      </c>
      <c r="D52" s="13">
        <v>1325</v>
      </c>
      <c r="E52" s="14">
        <v>27.72</v>
      </c>
      <c r="F52" s="15">
        <v>5.0000000000000001E-3</v>
      </c>
      <c r="G52" s="15"/>
    </row>
    <row r="53" spans="1:7" x14ac:dyDescent="0.3">
      <c r="A53" s="12" t="s">
        <v>1543</v>
      </c>
      <c r="B53" s="30" t="s">
        <v>1544</v>
      </c>
      <c r="C53" s="30" t="s">
        <v>1050</v>
      </c>
      <c r="D53" s="13">
        <v>7119</v>
      </c>
      <c r="E53" s="14">
        <v>27.64</v>
      </c>
      <c r="F53" s="15">
        <v>5.0000000000000001E-3</v>
      </c>
      <c r="G53" s="15"/>
    </row>
    <row r="54" spans="1:7" x14ac:dyDescent="0.3">
      <c r="A54" s="12" t="s">
        <v>1082</v>
      </c>
      <c r="B54" s="30" t="s">
        <v>1083</v>
      </c>
      <c r="C54" s="30" t="s">
        <v>904</v>
      </c>
      <c r="D54" s="13">
        <v>3258</v>
      </c>
      <c r="E54" s="14">
        <v>26.86</v>
      </c>
      <c r="F54" s="15">
        <v>4.7999999999999996E-3</v>
      </c>
      <c r="G54" s="15"/>
    </row>
    <row r="55" spans="1:7" x14ac:dyDescent="0.3">
      <c r="A55" s="12" t="s">
        <v>1012</v>
      </c>
      <c r="B55" s="30" t="s">
        <v>1013</v>
      </c>
      <c r="C55" s="30" t="s">
        <v>978</v>
      </c>
      <c r="D55" s="13">
        <v>2367</v>
      </c>
      <c r="E55" s="14">
        <v>26.74</v>
      </c>
      <c r="F55" s="15">
        <v>4.7999999999999996E-3</v>
      </c>
      <c r="G55" s="15"/>
    </row>
    <row r="56" spans="1:7" x14ac:dyDescent="0.3">
      <c r="A56" s="12" t="s">
        <v>1121</v>
      </c>
      <c r="B56" s="30" t="s">
        <v>1122</v>
      </c>
      <c r="C56" s="30" t="s">
        <v>948</v>
      </c>
      <c r="D56" s="13">
        <v>6114</v>
      </c>
      <c r="E56" s="14">
        <v>26.5</v>
      </c>
      <c r="F56" s="15">
        <v>4.7999999999999996E-3</v>
      </c>
      <c r="G56" s="15"/>
    </row>
    <row r="57" spans="1:7" x14ac:dyDescent="0.3">
      <c r="A57" s="12" t="s">
        <v>1688</v>
      </c>
      <c r="B57" s="30" t="s">
        <v>1689</v>
      </c>
      <c r="C57" s="30" t="s">
        <v>1026</v>
      </c>
      <c r="D57" s="13">
        <v>31</v>
      </c>
      <c r="E57" s="14">
        <v>26.46</v>
      </c>
      <c r="F57" s="15">
        <v>4.7999999999999996E-3</v>
      </c>
      <c r="G57" s="15"/>
    </row>
    <row r="58" spans="1:7" x14ac:dyDescent="0.3">
      <c r="A58" s="12" t="s">
        <v>958</v>
      </c>
      <c r="B58" s="30" t="s">
        <v>959</v>
      </c>
      <c r="C58" s="30" t="s">
        <v>861</v>
      </c>
      <c r="D58" s="13">
        <v>1240</v>
      </c>
      <c r="E58" s="14">
        <v>26.42</v>
      </c>
      <c r="F58" s="15">
        <v>4.7000000000000002E-3</v>
      </c>
      <c r="G58" s="15"/>
    </row>
    <row r="59" spans="1:7" x14ac:dyDescent="0.3">
      <c r="A59" s="12" t="s">
        <v>949</v>
      </c>
      <c r="B59" s="30" t="s">
        <v>950</v>
      </c>
      <c r="C59" s="30" t="s">
        <v>948</v>
      </c>
      <c r="D59" s="13">
        <v>24180</v>
      </c>
      <c r="E59" s="14">
        <v>26.19</v>
      </c>
      <c r="F59" s="15">
        <v>4.7000000000000002E-3</v>
      </c>
      <c r="G59" s="15"/>
    </row>
    <row r="60" spans="1:7" x14ac:dyDescent="0.3">
      <c r="A60" s="12" t="s">
        <v>838</v>
      </c>
      <c r="B60" s="30" t="s">
        <v>839</v>
      </c>
      <c r="C60" s="30" t="s">
        <v>840</v>
      </c>
      <c r="D60" s="13">
        <v>820</v>
      </c>
      <c r="E60" s="14">
        <v>26.19</v>
      </c>
      <c r="F60" s="15">
        <v>4.7000000000000002E-3</v>
      </c>
      <c r="G60" s="15"/>
    </row>
    <row r="61" spans="1:7" x14ac:dyDescent="0.3">
      <c r="A61" s="12" t="s">
        <v>1058</v>
      </c>
      <c r="B61" s="30" t="s">
        <v>1059</v>
      </c>
      <c r="C61" s="30" t="s">
        <v>861</v>
      </c>
      <c r="D61" s="13">
        <v>744</v>
      </c>
      <c r="E61" s="14">
        <v>26.17</v>
      </c>
      <c r="F61" s="15">
        <v>4.7000000000000002E-3</v>
      </c>
      <c r="G61" s="15"/>
    </row>
    <row r="62" spans="1:7" x14ac:dyDescent="0.3">
      <c r="A62" s="12" t="s">
        <v>1174</v>
      </c>
      <c r="B62" s="30" t="s">
        <v>1175</v>
      </c>
      <c r="C62" s="30" t="s">
        <v>1099</v>
      </c>
      <c r="D62" s="13">
        <v>794</v>
      </c>
      <c r="E62" s="14">
        <v>25.91</v>
      </c>
      <c r="F62" s="15">
        <v>4.7000000000000002E-3</v>
      </c>
      <c r="G62" s="15"/>
    </row>
    <row r="63" spans="1:7" x14ac:dyDescent="0.3">
      <c r="A63" s="12" t="s">
        <v>1690</v>
      </c>
      <c r="B63" s="30" t="s">
        <v>1691</v>
      </c>
      <c r="C63" s="30" t="s">
        <v>884</v>
      </c>
      <c r="D63" s="13">
        <v>1045</v>
      </c>
      <c r="E63" s="14">
        <v>25.46</v>
      </c>
      <c r="F63" s="15">
        <v>4.5999999999999999E-3</v>
      </c>
      <c r="G63" s="15"/>
    </row>
    <row r="64" spans="1:7" x14ac:dyDescent="0.3">
      <c r="A64" s="12" t="s">
        <v>940</v>
      </c>
      <c r="B64" s="30" t="s">
        <v>941</v>
      </c>
      <c r="C64" s="30" t="s">
        <v>855</v>
      </c>
      <c r="D64" s="13">
        <v>5376</v>
      </c>
      <c r="E64" s="14">
        <v>25.33</v>
      </c>
      <c r="F64" s="15">
        <v>4.5999999999999999E-3</v>
      </c>
      <c r="G64" s="15"/>
    </row>
    <row r="65" spans="1:7" x14ac:dyDescent="0.3">
      <c r="A65" s="12" t="s">
        <v>1149</v>
      </c>
      <c r="B65" s="30" t="s">
        <v>1150</v>
      </c>
      <c r="C65" s="30" t="s">
        <v>1026</v>
      </c>
      <c r="D65" s="13">
        <v>1217</v>
      </c>
      <c r="E65" s="14">
        <v>24.9</v>
      </c>
      <c r="F65" s="15">
        <v>4.4999999999999997E-3</v>
      </c>
      <c r="G65" s="15"/>
    </row>
    <row r="66" spans="1:7" x14ac:dyDescent="0.3">
      <c r="A66" s="12" t="s">
        <v>1203</v>
      </c>
      <c r="B66" s="30" t="s">
        <v>1204</v>
      </c>
      <c r="C66" s="30" t="s">
        <v>987</v>
      </c>
      <c r="D66" s="13">
        <v>11238</v>
      </c>
      <c r="E66" s="14">
        <v>24.85</v>
      </c>
      <c r="F66" s="15">
        <v>4.4999999999999997E-3</v>
      </c>
      <c r="G66" s="15"/>
    </row>
    <row r="67" spans="1:7" x14ac:dyDescent="0.3">
      <c r="A67" s="12" t="s">
        <v>1003</v>
      </c>
      <c r="B67" s="30" t="s">
        <v>1004</v>
      </c>
      <c r="C67" s="30" t="s">
        <v>1005</v>
      </c>
      <c r="D67" s="13">
        <v>1749</v>
      </c>
      <c r="E67" s="14">
        <v>24.62</v>
      </c>
      <c r="F67" s="15">
        <v>4.4000000000000003E-3</v>
      </c>
      <c r="G67" s="15"/>
    </row>
    <row r="68" spans="1:7" x14ac:dyDescent="0.3">
      <c r="A68" s="12" t="s">
        <v>923</v>
      </c>
      <c r="B68" s="30" t="s">
        <v>924</v>
      </c>
      <c r="C68" s="30" t="s">
        <v>925</v>
      </c>
      <c r="D68" s="13">
        <v>2035</v>
      </c>
      <c r="E68" s="14">
        <v>24.27</v>
      </c>
      <c r="F68" s="15">
        <v>4.4000000000000003E-3</v>
      </c>
      <c r="G68" s="15"/>
    </row>
    <row r="69" spans="1:7" x14ac:dyDescent="0.3">
      <c r="A69" s="12" t="s">
        <v>1020</v>
      </c>
      <c r="B69" s="30" t="s">
        <v>1021</v>
      </c>
      <c r="C69" s="30" t="s">
        <v>846</v>
      </c>
      <c r="D69" s="13">
        <v>10057</v>
      </c>
      <c r="E69" s="14">
        <v>24.25</v>
      </c>
      <c r="F69" s="15">
        <v>4.4000000000000003E-3</v>
      </c>
      <c r="G69" s="15"/>
    </row>
    <row r="70" spans="1:7" x14ac:dyDescent="0.3">
      <c r="A70" s="12" t="s">
        <v>1195</v>
      </c>
      <c r="B70" s="30" t="s">
        <v>1196</v>
      </c>
      <c r="C70" s="30" t="s">
        <v>884</v>
      </c>
      <c r="D70" s="13">
        <v>10246</v>
      </c>
      <c r="E70" s="14">
        <v>23.52</v>
      </c>
      <c r="F70" s="15">
        <v>4.1999999999999997E-3</v>
      </c>
      <c r="G70" s="15"/>
    </row>
    <row r="71" spans="1:7" x14ac:dyDescent="0.3">
      <c r="A71" s="12" t="s">
        <v>1066</v>
      </c>
      <c r="B71" s="30" t="s">
        <v>1067</v>
      </c>
      <c r="C71" s="30" t="s">
        <v>884</v>
      </c>
      <c r="D71" s="13">
        <v>14243</v>
      </c>
      <c r="E71" s="14">
        <v>23.36</v>
      </c>
      <c r="F71" s="15">
        <v>4.1999999999999997E-3</v>
      </c>
      <c r="G71" s="15"/>
    </row>
    <row r="72" spans="1:7" x14ac:dyDescent="0.3">
      <c r="A72" s="12" t="s">
        <v>1111</v>
      </c>
      <c r="B72" s="30" t="s">
        <v>1112</v>
      </c>
      <c r="C72" s="30" t="s">
        <v>843</v>
      </c>
      <c r="D72" s="13">
        <v>9565</v>
      </c>
      <c r="E72" s="14">
        <v>23.3</v>
      </c>
      <c r="F72" s="15">
        <v>4.1999999999999997E-3</v>
      </c>
      <c r="G72" s="15"/>
    </row>
    <row r="73" spans="1:7" x14ac:dyDescent="0.3">
      <c r="A73" s="12" t="s">
        <v>1115</v>
      </c>
      <c r="B73" s="30" t="s">
        <v>1116</v>
      </c>
      <c r="C73" s="30" t="s">
        <v>864</v>
      </c>
      <c r="D73" s="13">
        <v>346</v>
      </c>
      <c r="E73" s="14">
        <v>23.11</v>
      </c>
      <c r="F73" s="15">
        <v>4.1999999999999997E-3</v>
      </c>
      <c r="G73" s="15"/>
    </row>
    <row r="74" spans="1:7" x14ac:dyDescent="0.3">
      <c r="A74" s="12" t="s">
        <v>1001</v>
      </c>
      <c r="B74" s="30" t="s">
        <v>1002</v>
      </c>
      <c r="C74" s="30" t="s">
        <v>858</v>
      </c>
      <c r="D74" s="13">
        <v>4214</v>
      </c>
      <c r="E74" s="14">
        <v>22.98</v>
      </c>
      <c r="F74" s="15">
        <v>4.1000000000000003E-3</v>
      </c>
      <c r="G74" s="15"/>
    </row>
    <row r="75" spans="1:7" x14ac:dyDescent="0.3">
      <c r="A75" s="12" t="s">
        <v>1692</v>
      </c>
      <c r="B75" s="30" t="s">
        <v>1693</v>
      </c>
      <c r="C75" s="30" t="s">
        <v>1050</v>
      </c>
      <c r="D75" s="13">
        <v>7805</v>
      </c>
      <c r="E75" s="14">
        <v>22.97</v>
      </c>
      <c r="F75" s="15">
        <v>4.1000000000000003E-3</v>
      </c>
      <c r="G75" s="15"/>
    </row>
    <row r="76" spans="1:7" x14ac:dyDescent="0.3">
      <c r="A76" s="12" t="s">
        <v>1694</v>
      </c>
      <c r="B76" s="30" t="s">
        <v>1695</v>
      </c>
      <c r="C76" s="30" t="s">
        <v>846</v>
      </c>
      <c r="D76" s="13">
        <v>46592</v>
      </c>
      <c r="E76" s="14">
        <v>22.9</v>
      </c>
      <c r="F76" s="15">
        <v>4.1000000000000003E-3</v>
      </c>
      <c r="G76" s="15"/>
    </row>
    <row r="77" spans="1:7" x14ac:dyDescent="0.3">
      <c r="A77" s="12" t="s">
        <v>1570</v>
      </c>
      <c r="B77" s="30" t="s">
        <v>1571</v>
      </c>
      <c r="C77" s="30" t="s">
        <v>939</v>
      </c>
      <c r="D77" s="13">
        <v>551</v>
      </c>
      <c r="E77" s="14">
        <v>22.61</v>
      </c>
      <c r="F77" s="15">
        <v>4.1000000000000003E-3</v>
      </c>
      <c r="G77" s="15"/>
    </row>
    <row r="78" spans="1:7" x14ac:dyDescent="0.3">
      <c r="A78" s="12" t="s">
        <v>1133</v>
      </c>
      <c r="B78" s="30" t="s">
        <v>1134</v>
      </c>
      <c r="C78" s="30" t="s">
        <v>978</v>
      </c>
      <c r="D78" s="13">
        <v>243</v>
      </c>
      <c r="E78" s="14">
        <v>22.26</v>
      </c>
      <c r="F78" s="15">
        <v>4.0000000000000001E-3</v>
      </c>
      <c r="G78" s="15"/>
    </row>
    <row r="79" spans="1:7" x14ac:dyDescent="0.3">
      <c r="A79" s="12" t="s">
        <v>1156</v>
      </c>
      <c r="B79" s="30" t="s">
        <v>1157</v>
      </c>
      <c r="C79" s="30" t="s">
        <v>978</v>
      </c>
      <c r="D79" s="13">
        <v>520</v>
      </c>
      <c r="E79" s="14">
        <v>22.23</v>
      </c>
      <c r="F79" s="15">
        <v>4.0000000000000001E-3</v>
      </c>
      <c r="G79" s="15"/>
    </row>
    <row r="80" spans="1:7" x14ac:dyDescent="0.3">
      <c r="A80" s="12" t="s">
        <v>985</v>
      </c>
      <c r="B80" s="30" t="s">
        <v>986</v>
      </c>
      <c r="C80" s="30" t="s">
        <v>987</v>
      </c>
      <c r="D80" s="13">
        <v>5244</v>
      </c>
      <c r="E80" s="14">
        <v>21.98</v>
      </c>
      <c r="F80" s="15">
        <v>3.8999999999999998E-3</v>
      </c>
      <c r="G80" s="15"/>
    </row>
    <row r="81" spans="1:7" x14ac:dyDescent="0.3">
      <c r="A81" s="12" t="s">
        <v>1178</v>
      </c>
      <c r="B81" s="30" t="s">
        <v>1179</v>
      </c>
      <c r="C81" s="30" t="s">
        <v>858</v>
      </c>
      <c r="D81" s="13">
        <v>735</v>
      </c>
      <c r="E81" s="14">
        <v>21.86</v>
      </c>
      <c r="F81" s="15">
        <v>3.8999999999999998E-3</v>
      </c>
      <c r="G81" s="15"/>
    </row>
    <row r="82" spans="1:7" x14ac:dyDescent="0.3">
      <c r="A82" s="12" t="s">
        <v>1022</v>
      </c>
      <c r="B82" s="30" t="s">
        <v>1023</v>
      </c>
      <c r="C82" s="30" t="s">
        <v>978</v>
      </c>
      <c r="D82" s="13">
        <v>1104</v>
      </c>
      <c r="E82" s="14">
        <v>21.85</v>
      </c>
      <c r="F82" s="15">
        <v>3.8999999999999998E-3</v>
      </c>
      <c r="G82" s="15"/>
    </row>
    <row r="83" spans="1:7" x14ac:dyDescent="0.3">
      <c r="A83" s="12" t="s">
        <v>931</v>
      </c>
      <c r="B83" s="30" t="s">
        <v>932</v>
      </c>
      <c r="C83" s="30" t="s">
        <v>846</v>
      </c>
      <c r="D83" s="13">
        <v>1952</v>
      </c>
      <c r="E83" s="14">
        <v>21.62</v>
      </c>
      <c r="F83" s="15">
        <v>3.8999999999999998E-3</v>
      </c>
      <c r="G83" s="15"/>
    </row>
    <row r="84" spans="1:7" x14ac:dyDescent="0.3">
      <c r="A84" s="12" t="s">
        <v>971</v>
      </c>
      <c r="B84" s="30" t="s">
        <v>972</v>
      </c>
      <c r="C84" s="30" t="s">
        <v>973</v>
      </c>
      <c r="D84" s="13">
        <v>107</v>
      </c>
      <c r="E84" s="14">
        <v>21.32</v>
      </c>
      <c r="F84" s="15">
        <v>3.8E-3</v>
      </c>
      <c r="G84" s="15"/>
    </row>
    <row r="85" spans="1:7" x14ac:dyDescent="0.3">
      <c r="A85" s="12" t="s">
        <v>1696</v>
      </c>
      <c r="B85" s="30" t="s">
        <v>1697</v>
      </c>
      <c r="C85" s="30" t="s">
        <v>852</v>
      </c>
      <c r="D85" s="13">
        <v>1015</v>
      </c>
      <c r="E85" s="14">
        <v>21.3</v>
      </c>
      <c r="F85" s="15">
        <v>3.8E-3</v>
      </c>
      <c r="G85" s="15"/>
    </row>
    <row r="86" spans="1:7" x14ac:dyDescent="0.3">
      <c r="A86" s="12" t="s">
        <v>1465</v>
      </c>
      <c r="B86" s="30" t="s">
        <v>1466</v>
      </c>
      <c r="C86" s="30" t="s">
        <v>887</v>
      </c>
      <c r="D86" s="13">
        <v>1068</v>
      </c>
      <c r="E86" s="14">
        <v>21.3</v>
      </c>
      <c r="F86" s="15">
        <v>3.8E-3</v>
      </c>
      <c r="G86" s="15"/>
    </row>
    <row r="87" spans="1:7" x14ac:dyDescent="0.3">
      <c r="A87" s="12" t="s">
        <v>1698</v>
      </c>
      <c r="B87" s="30" t="s">
        <v>1699</v>
      </c>
      <c r="C87" s="30" t="s">
        <v>1099</v>
      </c>
      <c r="D87" s="13">
        <v>9381</v>
      </c>
      <c r="E87" s="14">
        <v>21.09</v>
      </c>
      <c r="F87" s="15">
        <v>3.8E-3</v>
      </c>
      <c r="G87" s="15"/>
    </row>
    <row r="88" spans="1:7" x14ac:dyDescent="0.3">
      <c r="A88" s="12" t="s">
        <v>994</v>
      </c>
      <c r="B88" s="30" t="s">
        <v>995</v>
      </c>
      <c r="C88" s="30" t="s">
        <v>909</v>
      </c>
      <c r="D88" s="13">
        <v>1751</v>
      </c>
      <c r="E88" s="14">
        <v>21.05</v>
      </c>
      <c r="F88" s="15">
        <v>3.8E-3</v>
      </c>
      <c r="G88" s="15"/>
    </row>
    <row r="89" spans="1:7" x14ac:dyDescent="0.3">
      <c r="A89" s="12" t="s">
        <v>1700</v>
      </c>
      <c r="B89" s="30" t="s">
        <v>1701</v>
      </c>
      <c r="C89" s="30" t="s">
        <v>884</v>
      </c>
      <c r="D89" s="13">
        <v>6158</v>
      </c>
      <c r="E89" s="14">
        <v>21</v>
      </c>
      <c r="F89" s="15">
        <v>3.8E-3</v>
      </c>
      <c r="G89" s="15"/>
    </row>
    <row r="90" spans="1:7" x14ac:dyDescent="0.3">
      <c r="A90" s="12" t="s">
        <v>905</v>
      </c>
      <c r="B90" s="30" t="s">
        <v>906</v>
      </c>
      <c r="C90" s="30" t="s">
        <v>852</v>
      </c>
      <c r="D90" s="13">
        <v>17406</v>
      </c>
      <c r="E90" s="14">
        <v>20.82</v>
      </c>
      <c r="F90" s="15">
        <v>3.7000000000000002E-3</v>
      </c>
      <c r="G90" s="15"/>
    </row>
    <row r="91" spans="1:7" x14ac:dyDescent="0.3">
      <c r="A91" s="12" t="s">
        <v>1552</v>
      </c>
      <c r="B91" s="30" t="s">
        <v>1553</v>
      </c>
      <c r="C91" s="30" t="s">
        <v>925</v>
      </c>
      <c r="D91" s="13">
        <v>2175</v>
      </c>
      <c r="E91" s="14">
        <v>20.61</v>
      </c>
      <c r="F91" s="15">
        <v>3.7000000000000002E-3</v>
      </c>
      <c r="G91" s="15"/>
    </row>
    <row r="92" spans="1:7" x14ac:dyDescent="0.3">
      <c r="A92" s="12" t="s">
        <v>1184</v>
      </c>
      <c r="B92" s="30" t="s">
        <v>1185</v>
      </c>
      <c r="C92" s="30" t="s">
        <v>861</v>
      </c>
      <c r="D92" s="13">
        <v>1895</v>
      </c>
      <c r="E92" s="14">
        <v>20.39</v>
      </c>
      <c r="F92" s="15">
        <v>3.7000000000000002E-3</v>
      </c>
      <c r="G92" s="15"/>
    </row>
    <row r="93" spans="1:7" x14ac:dyDescent="0.3">
      <c r="A93" s="12" t="s">
        <v>1702</v>
      </c>
      <c r="B93" s="30" t="s">
        <v>1703</v>
      </c>
      <c r="C93" s="30" t="s">
        <v>1053</v>
      </c>
      <c r="D93" s="13">
        <v>447</v>
      </c>
      <c r="E93" s="14">
        <v>20.260000000000002</v>
      </c>
      <c r="F93" s="15">
        <v>3.5999999999999999E-3</v>
      </c>
      <c r="G93" s="15"/>
    </row>
    <row r="94" spans="1:7" x14ac:dyDescent="0.3">
      <c r="A94" s="12" t="s">
        <v>1072</v>
      </c>
      <c r="B94" s="30" t="s">
        <v>1073</v>
      </c>
      <c r="C94" s="30" t="s">
        <v>852</v>
      </c>
      <c r="D94" s="13">
        <v>18544</v>
      </c>
      <c r="E94" s="14">
        <v>20.170000000000002</v>
      </c>
      <c r="F94" s="15">
        <v>3.5999999999999999E-3</v>
      </c>
      <c r="G94" s="15"/>
    </row>
    <row r="95" spans="1:7" x14ac:dyDescent="0.3">
      <c r="A95" s="12" t="s">
        <v>1535</v>
      </c>
      <c r="B95" s="30" t="s">
        <v>1536</v>
      </c>
      <c r="C95" s="30" t="s">
        <v>1005</v>
      </c>
      <c r="D95" s="13">
        <v>1418</v>
      </c>
      <c r="E95" s="14">
        <v>19.940000000000001</v>
      </c>
      <c r="F95" s="15">
        <v>3.5999999999999999E-3</v>
      </c>
      <c r="G95" s="15"/>
    </row>
    <row r="96" spans="1:7" x14ac:dyDescent="0.3">
      <c r="A96" s="12" t="s">
        <v>1193</v>
      </c>
      <c r="B96" s="30" t="s">
        <v>1194</v>
      </c>
      <c r="C96" s="30" t="s">
        <v>861</v>
      </c>
      <c r="D96" s="13">
        <v>548</v>
      </c>
      <c r="E96" s="14">
        <v>19.510000000000002</v>
      </c>
      <c r="F96" s="15">
        <v>3.5000000000000001E-3</v>
      </c>
      <c r="G96" s="15"/>
    </row>
    <row r="97" spans="1:7" x14ac:dyDescent="0.3">
      <c r="A97" s="12" t="s">
        <v>960</v>
      </c>
      <c r="B97" s="30" t="s">
        <v>961</v>
      </c>
      <c r="C97" s="30" t="s">
        <v>948</v>
      </c>
      <c r="D97" s="13">
        <v>2898</v>
      </c>
      <c r="E97" s="14">
        <v>19.329999999999998</v>
      </c>
      <c r="F97" s="15">
        <v>3.5000000000000001E-3</v>
      </c>
      <c r="G97" s="15"/>
    </row>
    <row r="98" spans="1:7" x14ac:dyDescent="0.3">
      <c r="A98" s="12" t="s">
        <v>974</v>
      </c>
      <c r="B98" s="30" t="s">
        <v>975</v>
      </c>
      <c r="C98" s="30" t="s">
        <v>895</v>
      </c>
      <c r="D98" s="13">
        <v>4379</v>
      </c>
      <c r="E98" s="14">
        <v>19.22</v>
      </c>
      <c r="F98" s="15">
        <v>3.5000000000000001E-3</v>
      </c>
      <c r="G98" s="15"/>
    </row>
    <row r="99" spans="1:7" x14ac:dyDescent="0.3">
      <c r="A99" s="12" t="s">
        <v>1704</v>
      </c>
      <c r="B99" s="30" t="s">
        <v>1705</v>
      </c>
      <c r="C99" s="30" t="s">
        <v>925</v>
      </c>
      <c r="D99" s="13">
        <v>971</v>
      </c>
      <c r="E99" s="14">
        <v>19.09</v>
      </c>
      <c r="F99" s="15">
        <v>3.3999999999999998E-3</v>
      </c>
      <c r="G99" s="15"/>
    </row>
    <row r="100" spans="1:7" x14ac:dyDescent="0.3">
      <c r="A100" s="12" t="s">
        <v>1041</v>
      </c>
      <c r="B100" s="30" t="s">
        <v>1042</v>
      </c>
      <c r="C100" s="30" t="s">
        <v>890</v>
      </c>
      <c r="D100" s="13">
        <v>1804</v>
      </c>
      <c r="E100" s="14">
        <v>19</v>
      </c>
      <c r="F100" s="15">
        <v>3.3999999999999998E-3</v>
      </c>
      <c r="G100" s="15"/>
    </row>
    <row r="101" spans="1:7" x14ac:dyDescent="0.3">
      <c r="A101" s="12" t="s">
        <v>1006</v>
      </c>
      <c r="B101" s="30" t="s">
        <v>1007</v>
      </c>
      <c r="C101" s="30" t="s">
        <v>864</v>
      </c>
      <c r="D101" s="13">
        <v>1235</v>
      </c>
      <c r="E101" s="14">
        <v>18.97</v>
      </c>
      <c r="F101" s="15">
        <v>3.3999999999999998E-3</v>
      </c>
      <c r="G101" s="15"/>
    </row>
    <row r="102" spans="1:7" x14ac:dyDescent="0.3">
      <c r="A102" s="12" t="s">
        <v>942</v>
      </c>
      <c r="B102" s="30" t="s">
        <v>943</v>
      </c>
      <c r="C102" s="30" t="s">
        <v>864</v>
      </c>
      <c r="D102" s="13">
        <v>1125</v>
      </c>
      <c r="E102" s="14">
        <v>18.88</v>
      </c>
      <c r="F102" s="15">
        <v>3.3999999999999998E-3</v>
      </c>
      <c r="G102" s="15"/>
    </row>
    <row r="103" spans="1:7" x14ac:dyDescent="0.3">
      <c r="A103" s="12" t="s">
        <v>1442</v>
      </c>
      <c r="B103" s="30" t="s">
        <v>1443</v>
      </c>
      <c r="C103" s="30" t="s">
        <v>978</v>
      </c>
      <c r="D103" s="13">
        <v>560</v>
      </c>
      <c r="E103" s="14">
        <v>18.73</v>
      </c>
      <c r="F103" s="15">
        <v>3.3999999999999998E-3</v>
      </c>
      <c r="G103" s="15"/>
    </row>
    <row r="104" spans="1:7" x14ac:dyDescent="0.3">
      <c r="A104" s="12" t="s">
        <v>1215</v>
      </c>
      <c r="B104" s="30" t="s">
        <v>1216</v>
      </c>
      <c r="C104" s="30" t="s">
        <v>858</v>
      </c>
      <c r="D104" s="13">
        <v>2053</v>
      </c>
      <c r="E104" s="14">
        <v>18.579999999999998</v>
      </c>
      <c r="F104" s="15">
        <v>3.3E-3</v>
      </c>
      <c r="G104" s="15"/>
    </row>
    <row r="105" spans="1:7" x14ac:dyDescent="0.3">
      <c r="A105" s="12" t="s">
        <v>956</v>
      </c>
      <c r="B105" s="30" t="s">
        <v>957</v>
      </c>
      <c r="C105" s="30" t="s">
        <v>852</v>
      </c>
      <c r="D105" s="13">
        <v>4533</v>
      </c>
      <c r="E105" s="14">
        <v>18.55</v>
      </c>
      <c r="F105" s="15">
        <v>3.3E-3</v>
      </c>
      <c r="G105" s="15"/>
    </row>
    <row r="106" spans="1:7" x14ac:dyDescent="0.3">
      <c r="A106" s="12" t="s">
        <v>1422</v>
      </c>
      <c r="B106" s="30" t="s">
        <v>1423</v>
      </c>
      <c r="C106" s="30" t="s">
        <v>1026</v>
      </c>
      <c r="D106" s="13">
        <v>609</v>
      </c>
      <c r="E106" s="14">
        <v>18.52</v>
      </c>
      <c r="F106" s="15">
        <v>3.3E-3</v>
      </c>
      <c r="G106" s="15"/>
    </row>
    <row r="107" spans="1:7" x14ac:dyDescent="0.3">
      <c r="A107" s="12" t="s">
        <v>981</v>
      </c>
      <c r="B107" s="30" t="s">
        <v>982</v>
      </c>
      <c r="C107" s="30" t="s">
        <v>917</v>
      </c>
      <c r="D107" s="13">
        <v>11446</v>
      </c>
      <c r="E107" s="14">
        <v>18.43</v>
      </c>
      <c r="F107" s="15">
        <v>3.3E-3</v>
      </c>
      <c r="G107" s="15"/>
    </row>
    <row r="108" spans="1:7" x14ac:dyDescent="0.3">
      <c r="A108" s="12" t="s">
        <v>967</v>
      </c>
      <c r="B108" s="30" t="s">
        <v>968</v>
      </c>
      <c r="C108" s="30" t="s">
        <v>861</v>
      </c>
      <c r="D108" s="13">
        <v>4437</v>
      </c>
      <c r="E108" s="14">
        <v>18.350000000000001</v>
      </c>
      <c r="F108" s="15">
        <v>3.3E-3</v>
      </c>
      <c r="G108" s="15"/>
    </row>
    <row r="109" spans="1:7" x14ac:dyDescent="0.3">
      <c r="A109" s="12" t="s">
        <v>891</v>
      </c>
      <c r="B109" s="30" t="s">
        <v>892</v>
      </c>
      <c r="C109" s="30" t="s">
        <v>852</v>
      </c>
      <c r="D109" s="13">
        <v>8886</v>
      </c>
      <c r="E109" s="14">
        <v>18.27</v>
      </c>
      <c r="F109" s="15">
        <v>3.3E-3</v>
      </c>
      <c r="G109" s="15"/>
    </row>
    <row r="110" spans="1:7" x14ac:dyDescent="0.3">
      <c r="A110" s="12" t="s">
        <v>835</v>
      </c>
      <c r="B110" s="30" t="s">
        <v>836</v>
      </c>
      <c r="C110" s="30" t="s">
        <v>837</v>
      </c>
      <c r="D110" s="13">
        <v>2153</v>
      </c>
      <c r="E110" s="14">
        <v>18.13</v>
      </c>
      <c r="F110" s="15">
        <v>3.3E-3</v>
      </c>
      <c r="G110" s="15"/>
    </row>
    <row r="111" spans="1:7" x14ac:dyDescent="0.3">
      <c r="A111" s="12" t="s">
        <v>1109</v>
      </c>
      <c r="B111" s="30" t="s">
        <v>1110</v>
      </c>
      <c r="C111" s="30" t="s">
        <v>904</v>
      </c>
      <c r="D111" s="13">
        <v>1350</v>
      </c>
      <c r="E111" s="14">
        <v>17.940000000000001</v>
      </c>
      <c r="F111" s="15">
        <v>3.2000000000000002E-3</v>
      </c>
      <c r="G111" s="15"/>
    </row>
    <row r="112" spans="1:7" x14ac:dyDescent="0.3">
      <c r="A112" s="12" t="s">
        <v>1158</v>
      </c>
      <c r="B112" s="30" t="s">
        <v>1159</v>
      </c>
      <c r="C112" s="30" t="s">
        <v>930</v>
      </c>
      <c r="D112" s="13">
        <v>1070</v>
      </c>
      <c r="E112" s="14">
        <v>17.57</v>
      </c>
      <c r="F112" s="15">
        <v>3.2000000000000002E-3</v>
      </c>
      <c r="G112" s="15"/>
    </row>
    <row r="113" spans="1:7" x14ac:dyDescent="0.3">
      <c r="A113" s="12" t="s">
        <v>1029</v>
      </c>
      <c r="B113" s="30" t="s">
        <v>1030</v>
      </c>
      <c r="C113" s="30" t="s">
        <v>939</v>
      </c>
      <c r="D113" s="13">
        <v>905</v>
      </c>
      <c r="E113" s="14">
        <v>17.57</v>
      </c>
      <c r="F113" s="15">
        <v>3.2000000000000002E-3</v>
      </c>
      <c r="G113" s="15"/>
    </row>
    <row r="114" spans="1:7" x14ac:dyDescent="0.3">
      <c r="A114" s="12" t="s">
        <v>1060</v>
      </c>
      <c r="B114" s="30" t="s">
        <v>1061</v>
      </c>
      <c r="C114" s="30" t="s">
        <v>1005</v>
      </c>
      <c r="D114" s="13">
        <v>1743</v>
      </c>
      <c r="E114" s="14">
        <v>17.55</v>
      </c>
      <c r="F114" s="15">
        <v>3.2000000000000002E-3</v>
      </c>
      <c r="G114" s="15"/>
    </row>
    <row r="115" spans="1:7" x14ac:dyDescent="0.3">
      <c r="A115" s="12" t="s">
        <v>1076</v>
      </c>
      <c r="B115" s="30" t="s">
        <v>1077</v>
      </c>
      <c r="C115" s="30" t="s">
        <v>864</v>
      </c>
      <c r="D115" s="13">
        <v>625</v>
      </c>
      <c r="E115" s="14">
        <v>16.98</v>
      </c>
      <c r="F115" s="15">
        <v>3.0999999999999999E-3</v>
      </c>
      <c r="G115" s="15"/>
    </row>
    <row r="116" spans="1:7" x14ac:dyDescent="0.3">
      <c r="A116" s="12" t="s">
        <v>1706</v>
      </c>
      <c r="B116" s="30" t="s">
        <v>1707</v>
      </c>
      <c r="C116" s="30" t="s">
        <v>925</v>
      </c>
      <c r="D116" s="13">
        <v>348</v>
      </c>
      <c r="E116" s="14">
        <v>16.89</v>
      </c>
      <c r="F116" s="15">
        <v>3.0000000000000001E-3</v>
      </c>
      <c r="G116" s="15"/>
    </row>
    <row r="117" spans="1:7" x14ac:dyDescent="0.3">
      <c r="A117" s="12" t="s">
        <v>1537</v>
      </c>
      <c r="B117" s="30" t="s">
        <v>1538</v>
      </c>
      <c r="C117" s="30" t="s">
        <v>858</v>
      </c>
      <c r="D117" s="13">
        <v>1621</v>
      </c>
      <c r="E117" s="14">
        <v>16.829999999999998</v>
      </c>
      <c r="F117" s="15">
        <v>3.0000000000000001E-3</v>
      </c>
      <c r="G117" s="15"/>
    </row>
    <row r="118" spans="1:7" x14ac:dyDescent="0.3">
      <c r="A118" s="12" t="s">
        <v>1432</v>
      </c>
      <c r="B118" s="30" t="s">
        <v>1433</v>
      </c>
      <c r="C118" s="30" t="s">
        <v>1026</v>
      </c>
      <c r="D118" s="13">
        <v>2826</v>
      </c>
      <c r="E118" s="14">
        <v>16.34</v>
      </c>
      <c r="F118" s="15">
        <v>2.8999999999999998E-3</v>
      </c>
      <c r="G118" s="15"/>
    </row>
    <row r="119" spans="1:7" x14ac:dyDescent="0.3">
      <c r="A119" s="12" t="s">
        <v>874</v>
      </c>
      <c r="B119" s="30" t="s">
        <v>875</v>
      </c>
      <c r="C119" s="30" t="s">
        <v>876</v>
      </c>
      <c r="D119" s="13">
        <v>11691</v>
      </c>
      <c r="E119" s="14">
        <v>16.2</v>
      </c>
      <c r="F119" s="15">
        <v>2.8999999999999998E-3</v>
      </c>
      <c r="G119" s="15"/>
    </row>
    <row r="120" spans="1:7" x14ac:dyDescent="0.3">
      <c r="A120" s="12" t="s">
        <v>1162</v>
      </c>
      <c r="B120" s="30" t="s">
        <v>1163</v>
      </c>
      <c r="C120" s="30" t="s">
        <v>925</v>
      </c>
      <c r="D120" s="13">
        <v>650</v>
      </c>
      <c r="E120" s="14">
        <v>16.059999999999999</v>
      </c>
      <c r="F120" s="15">
        <v>2.8999999999999998E-3</v>
      </c>
      <c r="G120" s="15"/>
    </row>
    <row r="121" spans="1:7" x14ac:dyDescent="0.3">
      <c r="A121" s="12" t="s">
        <v>902</v>
      </c>
      <c r="B121" s="30" t="s">
        <v>903</v>
      </c>
      <c r="C121" s="30" t="s">
        <v>904</v>
      </c>
      <c r="D121" s="13">
        <v>2787</v>
      </c>
      <c r="E121" s="14">
        <v>16.03</v>
      </c>
      <c r="F121" s="15">
        <v>2.8999999999999998E-3</v>
      </c>
      <c r="G121" s="15"/>
    </row>
    <row r="122" spans="1:7" x14ac:dyDescent="0.3">
      <c r="A122" s="12" t="s">
        <v>1668</v>
      </c>
      <c r="B122" s="30" t="s">
        <v>1669</v>
      </c>
      <c r="C122" s="30" t="s">
        <v>855</v>
      </c>
      <c r="D122" s="13">
        <v>390</v>
      </c>
      <c r="E122" s="14">
        <v>15.93</v>
      </c>
      <c r="F122" s="15">
        <v>2.8999999999999998E-3</v>
      </c>
      <c r="G122" s="15"/>
    </row>
    <row r="123" spans="1:7" x14ac:dyDescent="0.3">
      <c r="A123" s="12" t="s">
        <v>1708</v>
      </c>
      <c r="B123" s="30" t="s">
        <v>1709</v>
      </c>
      <c r="C123" s="30" t="s">
        <v>884</v>
      </c>
      <c r="D123" s="13">
        <v>40638</v>
      </c>
      <c r="E123" s="14">
        <v>15.6</v>
      </c>
      <c r="F123" s="15">
        <v>2.8E-3</v>
      </c>
      <c r="G123" s="15"/>
    </row>
    <row r="124" spans="1:7" x14ac:dyDescent="0.3">
      <c r="A124" s="12" t="s">
        <v>1533</v>
      </c>
      <c r="B124" s="30" t="s">
        <v>1534</v>
      </c>
      <c r="C124" s="30" t="s">
        <v>925</v>
      </c>
      <c r="D124" s="13">
        <v>594</v>
      </c>
      <c r="E124" s="14">
        <v>15.49</v>
      </c>
      <c r="F124" s="15">
        <v>2.8E-3</v>
      </c>
      <c r="G124" s="15"/>
    </row>
    <row r="125" spans="1:7" x14ac:dyDescent="0.3">
      <c r="A125" s="12" t="s">
        <v>1095</v>
      </c>
      <c r="B125" s="30" t="s">
        <v>1096</v>
      </c>
      <c r="C125" s="30" t="s">
        <v>1053</v>
      </c>
      <c r="D125" s="13">
        <v>5061</v>
      </c>
      <c r="E125" s="14">
        <v>15.48</v>
      </c>
      <c r="F125" s="15">
        <v>2.8E-3</v>
      </c>
      <c r="G125" s="15"/>
    </row>
    <row r="126" spans="1:7" x14ac:dyDescent="0.3">
      <c r="A126" s="12" t="s">
        <v>1176</v>
      </c>
      <c r="B126" s="30" t="s">
        <v>1177</v>
      </c>
      <c r="C126" s="30" t="s">
        <v>858</v>
      </c>
      <c r="D126" s="13">
        <v>364</v>
      </c>
      <c r="E126" s="14">
        <v>15.45</v>
      </c>
      <c r="F126" s="15">
        <v>2.8E-3</v>
      </c>
      <c r="G126" s="15"/>
    </row>
    <row r="127" spans="1:7" x14ac:dyDescent="0.3">
      <c r="A127" s="12" t="s">
        <v>1586</v>
      </c>
      <c r="B127" s="30" t="s">
        <v>1587</v>
      </c>
      <c r="C127" s="30" t="s">
        <v>925</v>
      </c>
      <c r="D127" s="13">
        <v>697</v>
      </c>
      <c r="E127" s="14">
        <v>15.33</v>
      </c>
      <c r="F127" s="15">
        <v>2.8E-3</v>
      </c>
      <c r="G127" s="15"/>
    </row>
    <row r="128" spans="1:7" x14ac:dyDescent="0.3">
      <c r="A128" s="12" t="s">
        <v>998</v>
      </c>
      <c r="B128" s="30" t="s">
        <v>999</v>
      </c>
      <c r="C128" s="30" t="s">
        <v>1000</v>
      </c>
      <c r="D128" s="13">
        <v>411</v>
      </c>
      <c r="E128" s="14">
        <v>15.26</v>
      </c>
      <c r="F128" s="15">
        <v>2.7000000000000001E-3</v>
      </c>
      <c r="G128" s="15"/>
    </row>
    <row r="129" spans="1:7" x14ac:dyDescent="0.3">
      <c r="A129" s="12" t="s">
        <v>1710</v>
      </c>
      <c r="B129" s="30" t="s">
        <v>1711</v>
      </c>
      <c r="C129" s="30" t="s">
        <v>1026</v>
      </c>
      <c r="D129" s="13">
        <v>2889</v>
      </c>
      <c r="E129" s="14">
        <v>15.08</v>
      </c>
      <c r="F129" s="15">
        <v>2.7000000000000001E-3</v>
      </c>
      <c r="G129" s="15"/>
    </row>
    <row r="130" spans="1:7" x14ac:dyDescent="0.3">
      <c r="A130" s="12" t="s">
        <v>1712</v>
      </c>
      <c r="B130" s="30" t="s">
        <v>1713</v>
      </c>
      <c r="C130" s="30" t="s">
        <v>852</v>
      </c>
      <c r="D130" s="13">
        <v>663</v>
      </c>
      <c r="E130" s="14">
        <v>15.08</v>
      </c>
      <c r="F130" s="15">
        <v>2.7000000000000001E-3</v>
      </c>
      <c r="G130" s="15"/>
    </row>
    <row r="131" spans="1:7" x14ac:dyDescent="0.3">
      <c r="A131" s="12" t="s">
        <v>1199</v>
      </c>
      <c r="B131" s="30" t="s">
        <v>1200</v>
      </c>
      <c r="C131" s="30" t="s">
        <v>858</v>
      </c>
      <c r="D131" s="13">
        <v>80</v>
      </c>
      <c r="E131" s="14">
        <v>14.99</v>
      </c>
      <c r="F131" s="15">
        <v>2.7000000000000001E-3</v>
      </c>
      <c r="G131" s="15"/>
    </row>
    <row r="132" spans="1:7" x14ac:dyDescent="0.3">
      <c r="A132" s="12" t="s">
        <v>1151</v>
      </c>
      <c r="B132" s="30" t="s">
        <v>1152</v>
      </c>
      <c r="C132" s="30" t="s">
        <v>1153</v>
      </c>
      <c r="D132" s="13">
        <v>6281</v>
      </c>
      <c r="E132" s="14">
        <v>14.75</v>
      </c>
      <c r="F132" s="15">
        <v>2.5999999999999999E-3</v>
      </c>
      <c r="G132" s="15"/>
    </row>
    <row r="133" spans="1:7" x14ac:dyDescent="0.3">
      <c r="A133" s="12" t="s">
        <v>1564</v>
      </c>
      <c r="B133" s="30" t="s">
        <v>1565</v>
      </c>
      <c r="C133" s="30" t="s">
        <v>964</v>
      </c>
      <c r="D133" s="13">
        <v>3041</v>
      </c>
      <c r="E133" s="14">
        <v>14.73</v>
      </c>
      <c r="F133" s="15">
        <v>2.5999999999999999E-3</v>
      </c>
      <c r="G133" s="15"/>
    </row>
    <row r="134" spans="1:7" x14ac:dyDescent="0.3">
      <c r="A134" s="12" t="s">
        <v>965</v>
      </c>
      <c r="B134" s="30" t="s">
        <v>966</v>
      </c>
      <c r="C134" s="30" t="s">
        <v>884</v>
      </c>
      <c r="D134" s="13">
        <v>2520</v>
      </c>
      <c r="E134" s="14">
        <v>14.67</v>
      </c>
      <c r="F134" s="15">
        <v>2.5999999999999999E-3</v>
      </c>
      <c r="G134" s="15"/>
    </row>
    <row r="135" spans="1:7" x14ac:dyDescent="0.3">
      <c r="A135" s="12" t="s">
        <v>1103</v>
      </c>
      <c r="B135" s="30" t="s">
        <v>1104</v>
      </c>
      <c r="C135" s="30" t="s">
        <v>1088</v>
      </c>
      <c r="D135" s="13">
        <v>1796</v>
      </c>
      <c r="E135" s="14">
        <v>14.54</v>
      </c>
      <c r="F135" s="15">
        <v>2.5999999999999999E-3</v>
      </c>
      <c r="G135" s="15"/>
    </row>
    <row r="136" spans="1:7" x14ac:dyDescent="0.3">
      <c r="A136" s="12" t="s">
        <v>1105</v>
      </c>
      <c r="B136" s="30" t="s">
        <v>1106</v>
      </c>
      <c r="C136" s="30" t="s">
        <v>864</v>
      </c>
      <c r="D136" s="13">
        <v>1912</v>
      </c>
      <c r="E136" s="14">
        <v>14.47</v>
      </c>
      <c r="F136" s="15">
        <v>2.5999999999999999E-3</v>
      </c>
      <c r="G136" s="15"/>
    </row>
    <row r="137" spans="1:7" x14ac:dyDescent="0.3">
      <c r="A137" s="12" t="s">
        <v>1548</v>
      </c>
      <c r="B137" s="30" t="s">
        <v>1549</v>
      </c>
      <c r="C137" s="30" t="s">
        <v>939</v>
      </c>
      <c r="D137" s="13">
        <v>1240</v>
      </c>
      <c r="E137" s="14">
        <v>14.45</v>
      </c>
      <c r="F137" s="15">
        <v>2.5999999999999999E-3</v>
      </c>
      <c r="G137" s="15"/>
    </row>
    <row r="138" spans="1:7" x14ac:dyDescent="0.3">
      <c r="A138" s="12" t="s">
        <v>1558</v>
      </c>
      <c r="B138" s="30" t="s">
        <v>1559</v>
      </c>
      <c r="C138" s="30" t="s">
        <v>1547</v>
      </c>
      <c r="D138" s="13">
        <v>33</v>
      </c>
      <c r="E138" s="14">
        <v>14.26</v>
      </c>
      <c r="F138" s="15">
        <v>2.5999999999999999E-3</v>
      </c>
      <c r="G138" s="15"/>
    </row>
    <row r="139" spans="1:7" x14ac:dyDescent="0.3">
      <c r="A139" s="12" t="s">
        <v>1714</v>
      </c>
      <c r="B139" s="30" t="s">
        <v>1715</v>
      </c>
      <c r="C139" s="30" t="s">
        <v>1005</v>
      </c>
      <c r="D139" s="13">
        <v>1299</v>
      </c>
      <c r="E139" s="14">
        <v>14.25</v>
      </c>
      <c r="F139" s="15">
        <v>2.5999999999999999E-3</v>
      </c>
      <c r="G139" s="15"/>
    </row>
    <row r="140" spans="1:7" x14ac:dyDescent="0.3">
      <c r="A140" s="12" t="s">
        <v>1716</v>
      </c>
      <c r="B140" s="30" t="s">
        <v>1717</v>
      </c>
      <c r="C140" s="30" t="s">
        <v>1099</v>
      </c>
      <c r="D140" s="13">
        <v>589</v>
      </c>
      <c r="E140" s="14">
        <v>14.23</v>
      </c>
      <c r="F140" s="15">
        <v>2.5999999999999999E-3</v>
      </c>
      <c r="G140" s="15"/>
    </row>
    <row r="141" spans="1:7" x14ac:dyDescent="0.3">
      <c r="A141" s="12" t="s">
        <v>1125</v>
      </c>
      <c r="B141" s="30" t="s">
        <v>1126</v>
      </c>
      <c r="C141" s="30" t="s">
        <v>855</v>
      </c>
      <c r="D141" s="13">
        <v>418</v>
      </c>
      <c r="E141" s="14">
        <v>14.04</v>
      </c>
      <c r="F141" s="15">
        <v>2.5000000000000001E-3</v>
      </c>
      <c r="G141" s="15"/>
    </row>
    <row r="142" spans="1:7" x14ac:dyDescent="0.3">
      <c r="A142" s="12" t="s">
        <v>996</v>
      </c>
      <c r="B142" s="30" t="s">
        <v>997</v>
      </c>
      <c r="C142" s="30" t="s">
        <v>858</v>
      </c>
      <c r="D142" s="13">
        <v>382</v>
      </c>
      <c r="E142" s="14">
        <v>13.85</v>
      </c>
      <c r="F142" s="15">
        <v>2.5000000000000001E-3</v>
      </c>
      <c r="G142" s="15"/>
    </row>
    <row r="143" spans="1:7" x14ac:dyDescent="0.3">
      <c r="A143" s="12" t="s">
        <v>1091</v>
      </c>
      <c r="B143" s="30" t="s">
        <v>1092</v>
      </c>
      <c r="C143" s="30" t="s">
        <v>837</v>
      </c>
      <c r="D143" s="13">
        <v>37081</v>
      </c>
      <c r="E143" s="14">
        <v>13.33</v>
      </c>
      <c r="F143" s="15">
        <v>2.3999999999999998E-3</v>
      </c>
      <c r="G143" s="15"/>
    </row>
    <row r="144" spans="1:7" x14ac:dyDescent="0.3">
      <c r="A144" s="12" t="s">
        <v>983</v>
      </c>
      <c r="B144" s="30" t="s">
        <v>984</v>
      </c>
      <c r="C144" s="30" t="s">
        <v>973</v>
      </c>
      <c r="D144" s="13">
        <v>354</v>
      </c>
      <c r="E144" s="14">
        <v>13.27</v>
      </c>
      <c r="F144" s="15">
        <v>2.3999999999999998E-3</v>
      </c>
      <c r="G144" s="15"/>
    </row>
    <row r="145" spans="1:7" x14ac:dyDescent="0.3">
      <c r="A145" s="12" t="s">
        <v>1129</v>
      </c>
      <c r="B145" s="30" t="s">
        <v>1130</v>
      </c>
      <c r="C145" s="30" t="s">
        <v>1050</v>
      </c>
      <c r="D145" s="13">
        <v>306</v>
      </c>
      <c r="E145" s="14">
        <v>13.23</v>
      </c>
      <c r="F145" s="15">
        <v>2.3999999999999998E-3</v>
      </c>
      <c r="G145" s="15"/>
    </row>
    <row r="146" spans="1:7" x14ac:dyDescent="0.3">
      <c r="A146" s="12" t="s">
        <v>1718</v>
      </c>
      <c r="B146" s="30" t="s">
        <v>1719</v>
      </c>
      <c r="C146" s="30" t="s">
        <v>1026</v>
      </c>
      <c r="D146" s="13">
        <v>1574</v>
      </c>
      <c r="E146" s="14">
        <v>13.15</v>
      </c>
      <c r="F146" s="15">
        <v>2.3999999999999998E-3</v>
      </c>
      <c r="G146" s="15"/>
    </row>
    <row r="147" spans="1:7" x14ac:dyDescent="0.3">
      <c r="A147" s="12" t="s">
        <v>1170</v>
      </c>
      <c r="B147" s="30" t="s">
        <v>1171</v>
      </c>
      <c r="C147" s="30" t="s">
        <v>1026</v>
      </c>
      <c r="D147" s="13">
        <v>5044</v>
      </c>
      <c r="E147" s="14">
        <v>12.7</v>
      </c>
      <c r="F147" s="15">
        <v>2.3E-3</v>
      </c>
      <c r="G147" s="15"/>
    </row>
    <row r="148" spans="1:7" x14ac:dyDescent="0.3">
      <c r="A148" s="12" t="s">
        <v>1189</v>
      </c>
      <c r="B148" s="30" t="s">
        <v>1190</v>
      </c>
      <c r="C148" s="30" t="s">
        <v>978</v>
      </c>
      <c r="D148" s="13">
        <v>457</v>
      </c>
      <c r="E148" s="14">
        <v>12.5</v>
      </c>
      <c r="F148" s="15">
        <v>2.2000000000000001E-3</v>
      </c>
      <c r="G148" s="15"/>
    </row>
    <row r="149" spans="1:7" x14ac:dyDescent="0.3">
      <c r="A149" s="12" t="s">
        <v>1720</v>
      </c>
      <c r="B149" s="30" t="s">
        <v>1721</v>
      </c>
      <c r="C149" s="30" t="s">
        <v>1050</v>
      </c>
      <c r="D149" s="13">
        <v>487</v>
      </c>
      <c r="E149" s="14">
        <v>12.5</v>
      </c>
      <c r="F149" s="15">
        <v>2.2000000000000001E-3</v>
      </c>
      <c r="G149" s="15"/>
    </row>
    <row r="150" spans="1:7" x14ac:dyDescent="0.3">
      <c r="A150" s="12" t="s">
        <v>888</v>
      </c>
      <c r="B150" s="30" t="s">
        <v>889</v>
      </c>
      <c r="C150" s="30" t="s">
        <v>890</v>
      </c>
      <c r="D150" s="13">
        <v>1620</v>
      </c>
      <c r="E150" s="14">
        <v>12.46</v>
      </c>
      <c r="F150" s="15">
        <v>2.2000000000000001E-3</v>
      </c>
      <c r="G150" s="15"/>
    </row>
    <row r="151" spans="1:7" x14ac:dyDescent="0.3">
      <c r="A151" s="12" t="s">
        <v>1523</v>
      </c>
      <c r="B151" s="30" t="s">
        <v>1524</v>
      </c>
      <c r="C151" s="30" t="s">
        <v>978</v>
      </c>
      <c r="D151" s="13">
        <v>366</v>
      </c>
      <c r="E151" s="14">
        <v>12.19</v>
      </c>
      <c r="F151" s="15">
        <v>2.2000000000000001E-3</v>
      </c>
      <c r="G151" s="15"/>
    </row>
    <row r="152" spans="1:7" x14ac:dyDescent="0.3">
      <c r="A152" s="12" t="s">
        <v>1560</v>
      </c>
      <c r="B152" s="30" t="s">
        <v>1561</v>
      </c>
      <c r="C152" s="30" t="s">
        <v>987</v>
      </c>
      <c r="D152" s="13">
        <v>2579</v>
      </c>
      <c r="E152" s="14">
        <v>12.17</v>
      </c>
      <c r="F152" s="15">
        <v>2.2000000000000001E-3</v>
      </c>
      <c r="G152" s="15"/>
    </row>
    <row r="153" spans="1:7" x14ac:dyDescent="0.3">
      <c r="A153" s="12" t="s">
        <v>882</v>
      </c>
      <c r="B153" s="30" t="s">
        <v>883</v>
      </c>
      <c r="C153" s="30" t="s">
        <v>884</v>
      </c>
      <c r="D153" s="13">
        <v>5077</v>
      </c>
      <c r="E153" s="14">
        <v>12.03</v>
      </c>
      <c r="F153" s="15">
        <v>2.2000000000000001E-3</v>
      </c>
      <c r="G153" s="15"/>
    </row>
    <row r="154" spans="1:7" x14ac:dyDescent="0.3">
      <c r="A154" s="12" t="s">
        <v>1135</v>
      </c>
      <c r="B154" s="30" t="s">
        <v>1136</v>
      </c>
      <c r="C154" s="30" t="s">
        <v>904</v>
      </c>
      <c r="D154" s="13">
        <v>10500</v>
      </c>
      <c r="E154" s="14">
        <v>12</v>
      </c>
      <c r="F154" s="15">
        <v>2.2000000000000001E-3</v>
      </c>
      <c r="G154" s="15"/>
    </row>
    <row r="155" spans="1:7" x14ac:dyDescent="0.3">
      <c r="A155" s="12" t="s">
        <v>1722</v>
      </c>
      <c r="B155" s="30" t="s">
        <v>1723</v>
      </c>
      <c r="C155" s="30" t="s">
        <v>939</v>
      </c>
      <c r="D155" s="13">
        <v>2035</v>
      </c>
      <c r="E155" s="14">
        <v>11.99</v>
      </c>
      <c r="F155" s="15">
        <v>2.2000000000000001E-3</v>
      </c>
      <c r="G155" s="15"/>
    </row>
    <row r="156" spans="1:7" x14ac:dyDescent="0.3">
      <c r="A156" s="12" t="s">
        <v>1452</v>
      </c>
      <c r="B156" s="30" t="s">
        <v>1453</v>
      </c>
      <c r="C156" s="30" t="s">
        <v>852</v>
      </c>
      <c r="D156" s="13">
        <v>361</v>
      </c>
      <c r="E156" s="14">
        <v>11.85</v>
      </c>
      <c r="F156" s="15">
        <v>2.0999999999999999E-3</v>
      </c>
      <c r="G156" s="15"/>
    </row>
    <row r="157" spans="1:7" x14ac:dyDescent="0.3">
      <c r="A157" s="12" t="s">
        <v>1097</v>
      </c>
      <c r="B157" s="30" t="s">
        <v>1098</v>
      </c>
      <c r="C157" s="30" t="s">
        <v>1099</v>
      </c>
      <c r="D157" s="13">
        <v>19304</v>
      </c>
      <c r="E157" s="14">
        <v>11.35</v>
      </c>
      <c r="F157" s="15">
        <v>2E-3</v>
      </c>
      <c r="G157" s="15"/>
    </row>
    <row r="158" spans="1:7" x14ac:dyDescent="0.3">
      <c r="A158" s="12" t="s">
        <v>976</v>
      </c>
      <c r="B158" s="30" t="s">
        <v>977</v>
      </c>
      <c r="C158" s="30" t="s">
        <v>978</v>
      </c>
      <c r="D158" s="13">
        <v>435</v>
      </c>
      <c r="E158" s="14">
        <v>11.06</v>
      </c>
      <c r="F158" s="15">
        <v>2E-3</v>
      </c>
      <c r="G158" s="15"/>
    </row>
    <row r="159" spans="1:7" x14ac:dyDescent="0.3">
      <c r="A159" s="12" t="s">
        <v>1197</v>
      </c>
      <c r="B159" s="30" t="s">
        <v>1198</v>
      </c>
      <c r="C159" s="30" t="s">
        <v>861</v>
      </c>
      <c r="D159" s="13">
        <v>349</v>
      </c>
      <c r="E159" s="14">
        <v>11.06</v>
      </c>
      <c r="F159" s="15">
        <v>2E-3</v>
      </c>
      <c r="G159" s="15"/>
    </row>
    <row r="160" spans="1:7" x14ac:dyDescent="0.3">
      <c r="A160" s="12" t="s">
        <v>1056</v>
      </c>
      <c r="B160" s="30" t="s">
        <v>1057</v>
      </c>
      <c r="C160" s="30" t="s">
        <v>855</v>
      </c>
      <c r="D160" s="13">
        <v>389</v>
      </c>
      <c r="E160" s="14">
        <v>11.04</v>
      </c>
      <c r="F160" s="15">
        <v>2E-3</v>
      </c>
      <c r="G160" s="15"/>
    </row>
    <row r="161" spans="1:7" x14ac:dyDescent="0.3">
      <c r="A161" s="12" t="s">
        <v>1070</v>
      </c>
      <c r="B161" s="30" t="s">
        <v>1071</v>
      </c>
      <c r="C161" s="30" t="s">
        <v>1026</v>
      </c>
      <c r="D161" s="13">
        <v>6877</v>
      </c>
      <c r="E161" s="14">
        <v>11.04</v>
      </c>
      <c r="F161" s="15">
        <v>2E-3</v>
      </c>
      <c r="G161" s="15"/>
    </row>
    <row r="162" spans="1:7" x14ac:dyDescent="0.3">
      <c r="A162" s="12" t="s">
        <v>1724</v>
      </c>
      <c r="B162" s="30" t="s">
        <v>1725</v>
      </c>
      <c r="C162" s="30" t="s">
        <v>978</v>
      </c>
      <c r="D162" s="13">
        <v>319</v>
      </c>
      <c r="E162" s="14">
        <v>10.94</v>
      </c>
      <c r="F162" s="15">
        <v>2E-3</v>
      </c>
      <c r="G162" s="15"/>
    </row>
    <row r="163" spans="1:7" x14ac:dyDescent="0.3">
      <c r="A163" s="12" t="s">
        <v>907</v>
      </c>
      <c r="B163" s="30" t="s">
        <v>908</v>
      </c>
      <c r="C163" s="30" t="s">
        <v>909</v>
      </c>
      <c r="D163" s="13">
        <v>120314</v>
      </c>
      <c r="E163" s="14">
        <v>10.89</v>
      </c>
      <c r="F163" s="15">
        <v>2E-3</v>
      </c>
      <c r="G163" s="15"/>
    </row>
    <row r="164" spans="1:7" x14ac:dyDescent="0.3">
      <c r="A164" s="12" t="s">
        <v>893</v>
      </c>
      <c r="B164" s="30" t="s">
        <v>894</v>
      </c>
      <c r="C164" s="30" t="s">
        <v>895</v>
      </c>
      <c r="D164" s="13">
        <v>13484</v>
      </c>
      <c r="E164" s="14">
        <v>10.85</v>
      </c>
      <c r="F164" s="15">
        <v>2E-3</v>
      </c>
      <c r="G164" s="15"/>
    </row>
    <row r="165" spans="1:7" x14ac:dyDescent="0.3">
      <c r="A165" s="12" t="s">
        <v>1726</v>
      </c>
      <c r="B165" s="30" t="s">
        <v>1727</v>
      </c>
      <c r="C165" s="30" t="s">
        <v>939</v>
      </c>
      <c r="D165" s="13">
        <v>1082</v>
      </c>
      <c r="E165" s="14">
        <v>10.83</v>
      </c>
      <c r="F165" s="15">
        <v>1.9E-3</v>
      </c>
      <c r="G165" s="15"/>
    </row>
    <row r="166" spans="1:7" x14ac:dyDescent="0.3">
      <c r="A166" s="12" t="s">
        <v>1440</v>
      </c>
      <c r="B166" s="30" t="s">
        <v>1441</v>
      </c>
      <c r="C166" s="30" t="s">
        <v>895</v>
      </c>
      <c r="D166" s="13">
        <v>3799</v>
      </c>
      <c r="E166" s="14">
        <v>10.83</v>
      </c>
      <c r="F166" s="15">
        <v>1.9E-3</v>
      </c>
      <c r="G166" s="15"/>
    </row>
    <row r="167" spans="1:7" x14ac:dyDescent="0.3">
      <c r="A167" s="12" t="s">
        <v>1728</v>
      </c>
      <c r="B167" s="30" t="s">
        <v>1729</v>
      </c>
      <c r="C167" s="30" t="s">
        <v>890</v>
      </c>
      <c r="D167" s="13">
        <v>195</v>
      </c>
      <c r="E167" s="14">
        <v>10.63</v>
      </c>
      <c r="F167" s="15">
        <v>1.9E-3</v>
      </c>
      <c r="G167" s="15"/>
    </row>
    <row r="168" spans="1:7" x14ac:dyDescent="0.3">
      <c r="A168" s="12" t="s">
        <v>1191</v>
      </c>
      <c r="B168" s="30" t="s">
        <v>1192</v>
      </c>
      <c r="C168" s="30" t="s">
        <v>964</v>
      </c>
      <c r="D168" s="13">
        <v>1134</v>
      </c>
      <c r="E168" s="14">
        <v>10.48</v>
      </c>
      <c r="F168" s="15">
        <v>1.9E-3</v>
      </c>
      <c r="G168" s="15"/>
    </row>
    <row r="169" spans="1:7" x14ac:dyDescent="0.3">
      <c r="A169" s="12" t="s">
        <v>1730</v>
      </c>
      <c r="B169" s="30" t="s">
        <v>1731</v>
      </c>
      <c r="C169" s="30" t="s">
        <v>1050</v>
      </c>
      <c r="D169" s="13">
        <v>1742</v>
      </c>
      <c r="E169" s="14">
        <v>10.46</v>
      </c>
      <c r="F169" s="15">
        <v>1.9E-3</v>
      </c>
      <c r="G169" s="15"/>
    </row>
    <row r="170" spans="1:7" x14ac:dyDescent="0.3">
      <c r="A170" s="12" t="s">
        <v>1732</v>
      </c>
      <c r="B170" s="30" t="s">
        <v>1733</v>
      </c>
      <c r="C170" s="30" t="s">
        <v>1000</v>
      </c>
      <c r="D170" s="13">
        <v>799</v>
      </c>
      <c r="E170" s="14">
        <v>10.46</v>
      </c>
      <c r="F170" s="15">
        <v>1.9E-3</v>
      </c>
      <c r="G170" s="15"/>
    </row>
    <row r="171" spans="1:7" x14ac:dyDescent="0.3">
      <c r="A171" s="12" t="s">
        <v>1213</v>
      </c>
      <c r="B171" s="30" t="s">
        <v>1214</v>
      </c>
      <c r="C171" s="30" t="s">
        <v>939</v>
      </c>
      <c r="D171" s="13">
        <v>751</v>
      </c>
      <c r="E171" s="14">
        <v>10.45</v>
      </c>
      <c r="F171" s="15">
        <v>1.9E-3</v>
      </c>
      <c r="G171" s="15"/>
    </row>
    <row r="172" spans="1:7" x14ac:dyDescent="0.3">
      <c r="A172" s="12" t="s">
        <v>1525</v>
      </c>
      <c r="B172" s="30" t="s">
        <v>1526</v>
      </c>
      <c r="C172" s="30" t="s">
        <v>876</v>
      </c>
      <c r="D172" s="13">
        <v>5362</v>
      </c>
      <c r="E172" s="14">
        <v>10.34</v>
      </c>
      <c r="F172" s="15">
        <v>1.9E-3</v>
      </c>
      <c r="G172" s="15"/>
    </row>
    <row r="173" spans="1:7" x14ac:dyDescent="0.3">
      <c r="A173" s="12" t="s">
        <v>1168</v>
      </c>
      <c r="B173" s="30" t="s">
        <v>1169</v>
      </c>
      <c r="C173" s="30" t="s">
        <v>987</v>
      </c>
      <c r="D173" s="13">
        <v>4227</v>
      </c>
      <c r="E173" s="14">
        <v>10.24</v>
      </c>
      <c r="F173" s="15">
        <v>1.8E-3</v>
      </c>
      <c r="G173" s="15"/>
    </row>
    <row r="174" spans="1:7" x14ac:dyDescent="0.3">
      <c r="A174" s="12" t="s">
        <v>1145</v>
      </c>
      <c r="B174" s="30" t="s">
        <v>1146</v>
      </c>
      <c r="C174" s="30" t="s">
        <v>964</v>
      </c>
      <c r="D174" s="13">
        <v>1753</v>
      </c>
      <c r="E174" s="14">
        <v>10.23</v>
      </c>
      <c r="F174" s="15">
        <v>1.8E-3</v>
      </c>
      <c r="G174" s="15"/>
    </row>
    <row r="175" spans="1:7" x14ac:dyDescent="0.3">
      <c r="A175" s="12" t="s">
        <v>1572</v>
      </c>
      <c r="B175" s="30" t="s">
        <v>1573</v>
      </c>
      <c r="C175" s="30" t="s">
        <v>939</v>
      </c>
      <c r="D175" s="13">
        <v>2019</v>
      </c>
      <c r="E175" s="14">
        <v>10.199999999999999</v>
      </c>
      <c r="F175" s="15">
        <v>1.8E-3</v>
      </c>
      <c r="G175" s="15"/>
    </row>
    <row r="176" spans="1:7" x14ac:dyDescent="0.3">
      <c r="A176" s="12" t="s">
        <v>1080</v>
      </c>
      <c r="B176" s="30" t="s">
        <v>1081</v>
      </c>
      <c r="C176" s="30" t="s">
        <v>1053</v>
      </c>
      <c r="D176" s="13">
        <v>231</v>
      </c>
      <c r="E176" s="14">
        <v>10.19</v>
      </c>
      <c r="F176" s="15">
        <v>1.8E-3</v>
      </c>
      <c r="G176" s="15"/>
    </row>
    <row r="177" spans="1:7" x14ac:dyDescent="0.3">
      <c r="A177" s="12" t="s">
        <v>1180</v>
      </c>
      <c r="B177" s="30" t="s">
        <v>1181</v>
      </c>
      <c r="C177" s="30" t="s">
        <v>1053</v>
      </c>
      <c r="D177" s="13">
        <v>232</v>
      </c>
      <c r="E177" s="14">
        <v>10.08</v>
      </c>
      <c r="F177" s="15">
        <v>1.8E-3</v>
      </c>
      <c r="G177" s="15"/>
    </row>
    <row r="178" spans="1:7" x14ac:dyDescent="0.3">
      <c r="A178" s="12" t="s">
        <v>1039</v>
      </c>
      <c r="B178" s="30" t="s">
        <v>1040</v>
      </c>
      <c r="C178" s="30" t="s">
        <v>904</v>
      </c>
      <c r="D178" s="13">
        <v>765</v>
      </c>
      <c r="E178" s="14">
        <v>9.86</v>
      </c>
      <c r="F178" s="15">
        <v>1.8E-3</v>
      </c>
      <c r="G178" s="15"/>
    </row>
    <row r="179" spans="1:7" x14ac:dyDescent="0.3">
      <c r="A179" s="12" t="s">
        <v>1734</v>
      </c>
      <c r="B179" s="30" t="s">
        <v>1735</v>
      </c>
      <c r="C179" s="30" t="s">
        <v>1736</v>
      </c>
      <c r="D179" s="13">
        <v>42</v>
      </c>
      <c r="E179" s="14">
        <v>9.7899999999999991</v>
      </c>
      <c r="F179" s="15">
        <v>1.8E-3</v>
      </c>
      <c r="G179" s="15"/>
    </row>
    <row r="180" spans="1:7" x14ac:dyDescent="0.3">
      <c r="A180" s="12" t="s">
        <v>1737</v>
      </c>
      <c r="B180" s="30" t="s">
        <v>1738</v>
      </c>
      <c r="C180" s="30" t="s">
        <v>858</v>
      </c>
      <c r="D180" s="13">
        <v>233</v>
      </c>
      <c r="E180" s="14">
        <v>9.76</v>
      </c>
      <c r="F180" s="15">
        <v>1.8E-3</v>
      </c>
      <c r="G180" s="15"/>
    </row>
    <row r="181" spans="1:7" x14ac:dyDescent="0.3">
      <c r="A181" s="12" t="s">
        <v>1739</v>
      </c>
      <c r="B181" s="30" t="s">
        <v>1740</v>
      </c>
      <c r="C181" s="30" t="s">
        <v>861</v>
      </c>
      <c r="D181" s="13">
        <v>946</v>
      </c>
      <c r="E181" s="14">
        <v>9.76</v>
      </c>
      <c r="F181" s="15">
        <v>1.8E-3</v>
      </c>
      <c r="G181" s="15"/>
    </row>
    <row r="182" spans="1:7" x14ac:dyDescent="0.3">
      <c r="A182" s="12" t="s">
        <v>1741</v>
      </c>
      <c r="B182" s="30" t="s">
        <v>1742</v>
      </c>
      <c r="C182" s="30" t="s">
        <v>1005</v>
      </c>
      <c r="D182" s="13">
        <v>2102</v>
      </c>
      <c r="E182" s="14">
        <v>9.61</v>
      </c>
      <c r="F182" s="15">
        <v>1.6999999999999999E-3</v>
      </c>
      <c r="G182" s="15"/>
    </row>
    <row r="183" spans="1:7" x14ac:dyDescent="0.3">
      <c r="A183" s="12" t="s">
        <v>1182</v>
      </c>
      <c r="B183" s="30" t="s">
        <v>1183</v>
      </c>
      <c r="C183" s="30" t="s">
        <v>843</v>
      </c>
      <c r="D183" s="13">
        <v>2861</v>
      </c>
      <c r="E183" s="14">
        <v>9.4</v>
      </c>
      <c r="F183" s="15">
        <v>1.6999999999999999E-3</v>
      </c>
      <c r="G183" s="15"/>
    </row>
    <row r="184" spans="1:7" x14ac:dyDescent="0.3">
      <c r="A184" s="12" t="s">
        <v>933</v>
      </c>
      <c r="B184" s="30" t="s">
        <v>934</v>
      </c>
      <c r="C184" s="30" t="s">
        <v>852</v>
      </c>
      <c r="D184" s="13">
        <v>1182</v>
      </c>
      <c r="E184" s="14">
        <v>9.34</v>
      </c>
      <c r="F184" s="15">
        <v>1.6999999999999999E-3</v>
      </c>
      <c r="G184" s="15"/>
    </row>
    <row r="185" spans="1:7" x14ac:dyDescent="0.3">
      <c r="A185" s="12" t="s">
        <v>1529</v>
      </c>
      <c r="B185" s="30" t="s">
        <v>1530</v>
      </c>
      <c r="C185" s="30" t="s">
        <v>858</v>
      </c>
      <c r="D185" s="13">
        <v>635</v>
      </c>
      <c r="E185" s="14">
        <v>9.26</v>
      </c>
      <c r="F185" s="15">
        <v>1.6999999999999999E-3</v>
      </c>
      <c r="G185" s="15"/>
    </row>
    <row r="186" spans="1:7" x14ac:dyDescent="0.3">
      <c r="A186" s="12" t="s">
        <v>1446</v>
      </c>
      <c r="B186" s="30" t="s">
        <v>1447</v>
      </c>
      <c r="C186" s="30" t="s">
        <v>890</v>
      </c>
      <c r="D186" s="13">
        <v>1870</v>
      </c>
      <c r="E186" s="14">
        <v>9.16</v>
      </c>
      <c r="F186" s="15">
        <v>1.6000000000000001E-3</v>
      </c>
      <c r="G186" s="15"/>
    </row>
    <row r="187" spans="1:7" x14ac:dyDescent="0.3">
      <c r="A187" s="12" t="s">
        <v>862</v>
      </c>
      <c r="B187" s="30" t="s">
        <v>863</v>
      </c>
      <c r="C187" s="30" t="s">
        <v>864</v>
      </c>
      <c r="D187" s="13">
        <v>2202</v>
      </c>
      <c r="E187" s="14">
        <v>9.06</v>
      </c>
      <c r="F187" s="15">
        <v>1.6000000000000001E-3</v>
      </c>
      <c r="G187" s="15"/>
    </row>
    <row r="188" spans="1:7" x14ac:dyDescent="0.3">
      <c r="A188" s="12" t="s">
        <v>867</v>
      </c>
      <c r="B188" s="30" t="s">
        <v>868</v>
      </c>
      <c r="C188" s="30" t="s">
        <v>869</v>
      </c>
      <c r="D188" s="13">
        <v>3343</v>
      </c>
      <c r="E188" s="14">
        <v>9.0299999999999994</v>
      </c>
      <c r="F188" s="15">
        <v>1.6000000000000001E-3</v>
      </c>
      <c r="G188" s="15"/>
    </row>
    <row r="189" spans="1:7" x14ac:dyDescent="0.3">
      <c r="A189" s="12" t="s">
        <v>1743</v>
      </c>
      <c r="B189" s="30" t="s">
        <v>1744</v>
      </c>
      <c r="C189" s="30" t="s">
        <v>904</v>
      </c>
      <c r="D189" s="13">
        <v>1208</v>
      </c>
      <c r="E189" s="14">
        <v>8.83</v>
      </c>
      <c r="F189" s="15">
        <v>1.6000000000000001E-3</v>
      </c>
      <c r="G189" s="15"/>
    </row>
    <row r="190" spans="1:7" x14ac:dyDescent="0.3">
      <c r="A190" s="12" t="s">
        <v>1674</v>
      </c>
      <c r="B190" s="30" t="s">
        <v>1675</v>
      </c>
      <c r="C190" s="30" t="s">
        <v>864</v>
      </c>
      <c r="D190" s="13">
        <v>40</v>
      </c>
      <c r="E190" s="14">
        <v>8.83</v>
      </c>
      <c r="F190" s="15">
        <v>1.6000000000000001E-3</v>
      </c>
      <c r="G190" s="15"/>
    </row>
    <row r="191" spans="1:7" x14ac:dyDescent="0.3">
      <c r="A191" s="12" t="s">
        <v>1014</v>
      </c>
      <c r="B191" s="30" t="s">
        <v>1015</v>
      </c>
      <c r="C191" s="30" t="s">
        <v>852</v>
      </c>
      <c r="D191" s="13">
        <v>11125</v>
      </c>
      <c r="E191" s="14">
        <v>8.82</v>
      </c>
      <c r="F191" s="15">
        <v>1.6000000000000001E-3</v>
      </c>
      <c r="G191" s="15"/>
    </row>
    <row r="192" spans="1:7" x14ac:dyDescent="0.3">
      <c r="A192" s="12" t="s">
        <v>1646</v>
      </c>
      <c r="B192" s="30" t="s">
        <v>1647</v>
      </c>
      <c r="C192" s="30" t="s">
        <v>978</v>
      </c>
      <c r="D192" s="13">
        <v>400</v>
      </c>
      <c r="E192" s="14">
        <v>8.81</v>
      </c>
      <c r="F192" s="15">
        <v>1.6000000000000001E-3</v>
      </c>
      <c r="G192" s="15"/>
    </row>
    <row r="193" spans="1:7" x14ac:dyDescent="0.3">
      <c r="A193" s="12" t="s">
        <v>1657</v>
      </c>
      <c r="B193" s="30" t="s">
        <v>1658</v>
      </c>
      <c r="C193" s="30" t="s">
        <v>1659</v>
      </c>
      <c r="D193" s="13">
        <v>1751</v>
      </c>
      <c r="E193" s="14">
        <v>8.81</v>
      </c>
      <c r="F193" s="15">
        <v>1.6000000000000001E-3</v>
      </c>
      <c r="G193" s="15"/>
    </row>
    <row r="194" spans="1:7" x14ac:dyDescent="0.3">
      <c r="A194" s="12" t="s">
        <v>1745</v>
      </c>
      <c r="B194" s="30" t="s">
        <v>1746</v>
      </c>
      <c r="C194" s="30" t="s">
        <v>973</v>
      </c>
      <c r="D194" s="13">
        <v>840</v>
      </c>
      <c r="E194" s="14">
        <v>8.67</v>
      </c>
      <c r="F194" s="15">
        <v>1.6000000000000001E-3</v>
      </c>
      <c r="G194" s="15"/>
    </row>
    <row r="195" spans="1:7" x14ac:dyDescent="0.3">
      <c r="A195" s="12" t="s">
        <v>1207</v>
      </c>
      <c r="B195" s="30" t="s">
        <v>1208</v>
      </c>
      <c r="C195" s="30" t="s">
        <v>939</v>
      </c>
      <c r="D195" s="13">
        <v>475</v>
      </c>
      <c r="E195" s="14">
        <v>8.66</v>
      </c>
      <c r="F195" s="15">
        <v>1.6000000000000001E-3</v>
      </c>
      <c r="G195" s="15"/>
    </row>
    <row r="196" spans="1:7" x14ac:dyDescent="0.3">
      <c r="A196" s="12" t="s">
        <v>1747</v>
      </c>
      <c r="B196" s="30" t="s">
        <v>1748</v>
      </c>
      <c r="C196" s="30" t="s">
        <v>858</v>
      </c>
      <c r="D196" s="13">
        <v>1395</v>
      </c>
      <c r="E196" s="14">
        <v>8.59</v>
      </c>
      <c r="F196" s="15">
        <v>1.5E-3</v>
      </c>
      <c r="G196" s="15"/>
    </row>
    <row r="197" spans="1:7" x14ac:dyDescent="0.3">
      <c r="A197" s="12" t="s">
        <v>988</v>
      </c>
      <c r="B197" s="30" t="s">
        <v>989</v>
      </c>
      <c r="C197" s="30" t="s">
        <v>852</v>
      </c>
      <c r="D197" s="13">
        <v>8117</v>
      </c>
      <c r="E197" s="14">
        <v>8.59</v>
      </c>
      <c r="F197" s="15">
        <v>1.5E-3</v>
      </c>
      <c r="G197" s="15"/>
    </row>
    <row r="198" spans="1:7" x14ac:dyDescent="0.3">
      <c r="A198" s="12" t="s">
        <v>1749</v>
      </c>
      <c r="B198" s="30" t="s">
        <v>1750</v>
      </c>
      <c r="C198" s="30" t="s">
        <v>858</v>
      </c>
      <c r="D198" s="13">
        <v>138</v>
      </c>
      <c r="E198" s="14">
        <v>8.5399999999999991</v>
      </c>
      <c r="F198" s="15">
        <v>1.5E-3</v>
      </c>
      <c r="G198" s="15"/>
    </row>
    <row r="199" spans="1:7" x14ac:dyDescent="0.3">
      <c r="A199" s="12" t="s">
        <v>1137</v>
      </c>
      <c r="B199" s="30" t="s">
        <v>1138</v>
      </c>
      <c r="C199" s="30" t="s">
        <v>858</v>
      </c>
      <c r="D199" s="13">
        <v>2241</v>
      </c>
      <c r="E199" s="14">
        <v>8.32</v>
      </c>
      <c r="F199" s="15">
        <v>1.5E-3</v>
      </c>
      <c r="G199" s="15"/>
    </row>
    <row r="200" spans="1:7" x14ac:dyDescent="0.3">
      <c r="A200" s="12" t="s">
        <v>926</v>
      </c>
      <c r="B200" s="30" t="s">
        <v>927</v>
      </c>
      <c r="C200" s="30" t="s">
        <v>890</v>
      </c>
      <c r="D200" s="13">
        <v>241</v>
      </c>
      <c r="E200" s="14">
        <v>8.2799999999999994</v>
      </c>
      <c r="F200" s="15">
        <v>1.5E-3</v>
      </c>
      <c r="G200" s="15"/>
    </row>
    <row r="201" spans="1:7" x14ac:dyDescent="0.3">
      <c r="A201" s="12" t="s">
        <v>1751</v>
      </c>
      <c r="B201" s="30" t="s">
        <v>1752</v>
      </c>
      <c r="C201" s="30" t="s">
        <v>909</v>
      </c>
      <c r="D201" s="13">
        <v>7616</v>
      </c>
      <c r="E201" s="14">
        <v>8.26</v>
      </c>
      <c r="F201" s="15">
        <v>1.5E-3</v>
      </c>
      <c r="G201" s="15"/>
    </row>
    <row r="202" spans="1:7" x14ac:dyDescent="0.3">
      <c r="A202" s="12" t="s">
        <v>1753</v>
      </c>
      <c r="B202" s="30" t="s">
        <v>1754</v>
      </c>
      <c r="C202" s="30" t="s">
        <v>843</v>
      </c>
      <c r="D202" s="13">
        <v>11430</v>
      </c>
      <c r="E202" s="14">
        <v>8.17</v>
      </c>
      <c r="F202" s="15">
        <v>1.5E-3</v>
      </c>
      <c r="G202" s="15"/>
    </row>
    <row r="203" spans="1:7" x14ac:dyDescent="0.3">
      <c r="A203" s="12" t="s">
        <v>962</v>
      </c>
      <c r="B203" s="30" t="s">
        <v>963</v>
      </c>
      <c r="C203" s="30" t="s">
        <v>964</v>
      </c>
      <c r="D203" s="13">
        <v>1550</v>
      </c>
      <c r="E203" s="14">
        <v>8.15</v>
      </c>
      <c r="F203" s="15">
        <v>1.5E-3</v>
      </c>
      <c r="G203" s="15"/>
    </row>
    <row r="204" spans="1:7" x14ac:dyDescent="0.3">
      <c r="A204" s="12" t="s">
        <v>1755</v>
      </c>
      <c r="B204" s="30" t="s">
        <v>1756</v>
      </c>
      <c r="C204" s="30" t="s">
        <v>852</v>
      </c>
      <c r="D204" s="13">
        <v>147</v>
      </c>
      <c r="E204" s="14">
        <v>8.0299999999999994</v>
      </c>
      <c r="F204" s="15">
        <v>1.4E-3</v>
      </c>
      <c r="G204" s="15"/>
    </row>
    <row r="205" spans="1:7" x14ac:dyDescent="0.3">
      <c r="A205" s="12" t="s">
        <v>1757</v>
      </c>
      <c r="B205" s="30" t="s">
        <v>1758</v>
      </c>
      <c r="C205" s="30" t="s">
        <v>1026</v>
      </c>
      <c r="D205" s="13">
        <v>527</v>
      </c>
      <c r="E205" s="14">
        <v>7.89</v>
      </c>
      <c r="F205" s="15">
        <v>1.4E-3</v>
      </c>
      <c r="G205" s="15"/>
    </row>
    <row r="206" spans="1:7" x14ac:dyDescent="0.3">
      <c r="A206" s="12" t="s">
        <v>1759</v>
      </c>
      <c r="B206" s="30" t="s">
        <v>1760</v>
      </c>
      <c r="C206" s="30" t="s">
        <v>858</v>
      </c>
      <c r="D206" s="13">
        <v>576</v>
      </c>
      <c r="E206" s="14">
        <v>7.89</v>
      </c>
      <c r="F206" s="15">
        <v>1.4E-3</v>
      </c>
      <c r="G206" s="15"/>
    </row>
    <row r="207" spans="1:7" x14ac:dyDescent="0.3">
      <c r="A207" s="12" t="s">
        <v>1527</v>
      </c>
      <c r="B207" s="30" t="s">
        <v>1528</v>
      </c>
      <c r="C207" s="30" t="s">
        <v>1099</v>
      </c>
      <c r="D207" s="13">
        <v>267</v>
      </c>
      <c r="E207" s="14">
        <v>7.7</v>
      </c>
      <c r="F207" s="15">
        <v>1.4E-3</v>
      </c>
      <c r="G207" s="15"/>
    </row>
    <row r="208" spans="1:7" x14ac:dyDescent="0.3">
      <c r="A208" s="12" t="s">
        <v>1761</v>
      </c>
      <c r="B208" s="30" t="s">
        <v>1762</v>
      </c>
      <c r="C208" s="30" t="s">
        <v>912</v>
      </c>
      <c r="D208" s="13">
        <v>89</v>
      </c>
      <c r="E208" s="14">
        <v>7.61</v>
      </c>
      <c r="F208" s="15">
        <v>1.4E-3</v>
      </c>
      <c r="G208" s="15"/>
    </row>
    <row r="209" spans="1:7" x14ac:dyDescent="0.3">
      <c r="A209" s="12" t="s">
        <v>1420</v>
      </c>
      <c r="B209" s="30" t="s">
        <v>1421</v>
      </c>
      <c r="C209" s="30" t="s">
        <v>987</v>
      </c>
      <c r="D209" s="13">
        <v>5458</v>
      </c>
      <c r="E209" s="14">
        <v>7.43</v>
      </c>
      <c r="F209" s="15">
        <v>1.2999999999999999E-3</v>
      </c>
      <c r="G209" s="15"/>
    </row>
    <row r="210" spans="1:7" x14ac:dyDescent="0.3">
      <c r="A210" s="12" t="s">
        <v>896</v>
      </c>
      <c r="B210" s="30" t="s">
        <v>897</v>
      </c>
      <c r="C210" s="30" t="s">
        <v>849</v>
      </c>
      <c r="D210" s="13">
        <v>1476</v>
      </c>
      <c r="E210" s="14">
        <v>7.41</v>
      </c>
      <c r="F210" s="15">
        <v>1.2999999999999999E-3</v>
      </c>
      <c r="G210" s="15"/>
    </row>
    <row r="211" spans="1:7" x14ac:dyDescent="0.3">
      <c r="A211" s="12" t="s">
        <v>1763</v>
      </c>
      <c r="B211" s="30" t="s">
        <v>1764</v>
      </c>
      <c r="C211" s="30" t="s">
        <v>846</v>
      </c>
      <c r="D211" s="13">
        <v>17410</v>
      </c>
      <c r="E211" s="14">
        <v>7.37</v>
      </c>
      <c r="F211" s="15">
        <v>1.2999999999999999E-3</v>
      </c>
      <c r="G211" s="15"/>
    </row>
    <row r="212" spans="1:7" x14ac:dyDescent="0.3">
      <c r="A212" s="12" t="s">
        <v>1765</v>
      </c>
      <c r="B212" s="30" t="s">
        <v>1766</v>
      </c>
      <c r="C212" s="30" t="s">
        <v>917</v>
      </c>
      <c r="D212" s="13">
        <v>2425</v>
      </c>
      <c r="E212" s="14">
        <v>7.32</v>
      </c>
      <c r="F212" s="15">
        <v>1.2999999999999999E-3</v>
      </c>
      <c r="G212" s="15"/>
    </row>
    <row r="213" spans="1:7" x14ac:dyDescent="0.3">
      <c r="A213" s="12" t="s">
        <v>1033</v>
      </c>
      <c r="B213" s="30" t="s">
        <v>1034</v>
      </c>
      <c r="C213" s="30" t="s">
        <v>846</v>
      </c>
      <c r="D213" s="13">
        <v>5581</v>
      </c>
      <c r="E213" s="14">
        <v>7.3</v>
      </c>
      <c r="F213" s="15">
        <v>1.2999999999999999E-3</v>
      </c>
      <c r="G213" s="15"/>
    </row>
    <row r="214" spans="1:7" x14ac:dyDescent="0.3">
      <c r="A214" s="12" t="s">
        <v>928</v>
      </c>
      <c r="B214" s="30" t="s">
        <v>929</v>
      </c>
      <c r="C214" s="30" t="s">
        <v>930</v>
      </c>
      <c r="D214" s="13">
        <v>893</v>
      </c>
      <c r="E214" s="14">
        <v>7.25</v>
      </c>
      <c r="F214" s="15">
        <v>1.2999999999999999E-3</v>
      </c>
      <c r="G214" s="15"/>
    </row>
    <row r="215" spans="1:7" x14ac:dyDescent="0.3">
      <c r="A215" s="12" t="s">
        <v>1607</v>
      </c>
      <c r="B215" s="30" t="s">
        <v>1608</v>
      </c>
      <c r="C215" s="30" t="s">
        <v>846</v>
      </c>
      <c r="D215" s="13">
        <v>3732</v>
      </c>
      <c r="E215" s="14">
        <v>7.25</v>
      </c>
      <c r="F215" s="15">
        <v>1.2999999999999999E-3</v>
      </c>
      <c r="G215" s="15"/>
    </row>
    <row r="216" spans="1:7" x14ac:dyDescent="0.3">
      <c r="A216" s="12" t="s">
        <v>1166</v>
      </c>
      <c r="B216" s="30" t="s">
        <v>1167</v>
      </c>
      <c r="C216" s="30" t="s">
        <v>1005</v>
      </c>
      <c r="D216" s="13">
        <v>1855</v>
      </c>
      <c r="E216" s="14">
        <v>7.23</v>
      </c>
      <c r="F216" s="15">
        <v>1.2999999999999999E-3</v>
      </c>
      <c r="G216" s="15"/>
    </row>
    <row r="217" spans="1:7" x14ac:dyDescent="0.3">
      <c r="A217" s="12" t="s">
        <v>1089</v>
      </c>
      <c r="B217" s="30" t="s">
        <v>1090</v>
      </c>
      <c r="C217" s="30" t="s">
        <v>953</v>
      </c>
      <c r="D217" s="13">
        <v>1147</v>
      </c>
      <c r="E217" s="14">
        <v>7.07</v>
      </c>
      <c r="F217" s="15">
        <v>1.2999999999999999E-3</v>
      </c>
      <c r="G217" s="15"/>
    </row>
    <row r="218" spans="1:7" x14ac:dyDescent="0.3">
      <c r="A218" s="12" t="s">
        <v>1172</v>
      </c>
      <c r="B218" s="30" t="s">
        <v>1173</v>
      </c>
      <c r="C218" s="30" t="s">
        <v>852</v>
      </c>
      <c r="D218" s="13">
        <v>763</v>
      </c>
      <c r="E218" s="14">
        <v>7.04</v>
      </c>
      <c r="F218" s="15">
        <v>1.2999999999999999E-3</v>
      </c>
      <c r="G218" s="15"/>
    </row>
    <row r="219" spans="1:7" x14ac:dyDescent="0.3">
      <c r="A219" s="12" t="s">
        <v>1767</v>
      </c>
      <c r="B219" s="30" t="s">
        <v>1768</v>
      </c>
      <c r="C219" s="30" t="s">
        <v>1102</v>
      </c>
      <c r="D219" s="13">
        <v>19089</v>
      </c>
      <c r="E219" s="14">
        <v>7.01</v>
      </c>
      <c r="F219" s="15">
        <v>1.2999999999999999E-3</v>
      </c>
      <c r="G219" s="15"/>
    </row>
    <row r="220" spans="1:7" x14ac:dyDescent="0.3">
      <c r="A220" s="12" t="s">
        <v>1461</v>
      </c>
      <c r="B220" s="30" t="s">
        <v>1462</v>
      </c>
      <c r="C220" s="30" t="s">
        <v>904</v>
      </c>
      <c r="D220" s="13">
        <v>1163</v>
      </c>
      <c r="E220" s="14">
        <v>6.92</v>
      </c>
      <c r="F220" s="15">
        <v>1.1999999999999999E-3</v>
      </c>
      <c r="G220" s="15"/>
    </row>
    <row r="221" spans="1:7" x14ac:dyDescent="0.3">
      <c r="A221" s="12" t="s">
        <v>1650</v>
      </c>
      <c r="B221" s="30" t="s">
        <v>1651</v>
      </c>
      <c r="C221" s="30" t="s">
        <v>1026</v>
      </c>
      <c r="D221" s="13">
        <v>71</v>
      </c>
      <c r="E221" s="14">
        <v>6.83</v>
      </c>
      <c r="F221" s="15">
        <v>1.1999999999999999E-3</v>
      </c>
      <c r="G221" s="15"/>
    </row>
    <row r="222" spans="1:7" x14ac:dyDescent="0.3">
      <c r="A222" s="12" t="s">
        <v>1769</v>
      </c>
      <c r="B222" s="30" t="s">
        <v>1770</v>
      </c>
      <c r="C222" s="30" t="s">
        <v>912</v>
      </c>
      <c r="D222" s="13">
        <v>1194</v>
      </c>
      <c r="E222" s="14">
        <v>6.79</v>
      </c>
      <c r="F222" s="15">
        <v>1.1999999999999999E-3</v>
      </c>
      <c r="G222" s="15"/>
    </row>
    <row r="223" spans="1:7" x14ac:dyDescent="0.3">
      <c r="A223" s="12" t="s">
        <v>1670</v>
      </c>
      <c r="B223" s="30" t="s">
        <v>1671</v>
      </c>
      <c r="C223" s="30" t="s">
        <v>964</v>
      </c>
      <c r="D223" s="13">
        <v>400</v>
      </c>
      <c r="E223" s="14">
        <v>6.7</v>
      </c>
      <c r="F223" s="15">
        <v>1.1999999999999999E-3</v>
      </c>
      <c r="G223" s="15"/>
    </row>
    <row r="224" spans="1:7" x14ac:dyDescent="0.3">
      <c r="A224" s="12" t="s">
        <v>898</v>
      </c>
      <c r="B224" s="30" t="s">
        <v>899</v>
      </c>
      <c r="C224" s="30" t="s">
        <v>861</v>
      </c>
      <c r="D224" s="13">
        <v>193</v>
      </c>
      <c r="E224" s="14">
        <v>6.38</v>
      </c>
      <c r="F224" s="15">
        <v>1.1000000000000001E-3</v>
      </c>
      <c r="G224" s="15"/>
    </row>
    <row r="225" spans="1:7" x14ac:dyDescent="0.3">
      <c r="A225" s="12" t="s">
        <v>1123</v>
      </c>
      <c r="B225" s="30" t="s">
        <v>1124</v>
      </c>
      <c r="C225" s="30" t="s">
        <v>861</v>
      </c>
      <c r="D225" s="13">
        <v>137</v>
      </c>
      <c r="E225" s="14">
        <v>6.36</v>
      </c>
      <c r="F225" s="15">
        <v>1.1000000000000001E-3</v>
      </c>
      <c r="G225" s="15"/>
    </row>
    <row r="226" spans="1:7" x14ac:dyDescent="0.3">
      <c r="A226" s="12" t="s">
        <v>1457</v>
      </c>
      <c r="B226" s="30" t="s">
        <v>1458</v>
      </c>
      <c r="C226" s="30" t="s">
        <v>978</v>
      </c>
      <c r="D226" s="13">
        <v>214</v>
      </c>
      <c r="E226" s="14">
        <v>6.35</v>
      </c>
      <c r="F226" s="15">
        <v>1.1000000000000001E-3</v>
      </c>
      <c r="G226" s="15"/>
    </row>
    <row r="227" spans="1:7" x14ac:dyDescent="0.3">
      <c r="A227" s="12" t="s">
        <v>1771</v>
      </c>
      <c r="B227" s="30" t="s">
        <v>1772</v>
      </c>
      <c r="C227" s="30" t="s">
        <v>917</v>
      </c>
      <c r="D227" s="13">
        <v>1209</v>
      </c>
      <c r="E227" s="14">
        <v>6.06</v>
      </c>
      <c r="F227" s="15">
        <v>1.1000000000000001E-3</v>
      </c>
      <c r="G227" s="15"/>
    </row>
    <row r="228" spans="1:7" x14ac:dyDescent="0.3">
      <c r="A228" s="12" t="s">
        <v>1773</v>
      </c>
      <c r="B228" s="30" t="s">
        <v>1774</v>
      </c>
      <c r="C228" s="30" t="s">
        <v>846</v>
      </c>
      <c r="D228" s="13">
        <v>11682</v>
      </c>
      <c r="E228" s="14">
        <v>6.06</v>
      </c>
      <c r="F228" s="15">
        <v>1.1000000000000001E-3</v>
      </c>
      <c r="G228" s="15"/>
    </row>
    <row r="229" spans="1:7" x14ac:dyDescent="0.3">
      <c r="A229" s="12" t="s">
        <v>1775</v>
      </c>
      <c r="B229" s="30" t="s">
        <v>1776</v>
      </c>
      <c r="C229" s="30" t="s">
        <v>852</v>
      </c>
      <c r="D229" s="13">
        <v>27414</v>
      </c>
      <c r="E229" s="14">
        <v>5.87</v>
      </c>
      <c r="F229" s="15">
        <v>1.1000000000000001E-3</v>
      </c>
      <c r="G229" s="15"/>
    </row>
    <row r="230" spans="1:7" x14ac:dyDescent="0.3">
      <c r="A230" s="12" t="s">
        <v>910</v>
      </c>
      <c r="B230" s="30" t="s">
        <v>911</v>
      </c>
      <c r="C230" s="30" t="s">
        <v>912</v>
      </c>
      <c r="D230" s="13">
        <v>289</v>
      </c>
      <c r="E230" s="14">
        <v>5.83</v>
      </c>
      <c r="F230" s="15">
        <v>1E-3</v>
      </c>
      <c r="G230" s="15"/>
    </row>
    <row r="231" spans="1:7" x14ac:dyDescent="0.3">
      <c r="A231" s="12" t="s">
        <v>1205</v>
      </c>
      <c r="B231" s="30" t="s">
        <v>1206</v>
      </c>
      <c r="C231" s="30" t="s">
        <v>864</v>
      </c>
      <c r="D231" s="13">
        <v>253</v>
      </c>
      <c r="E231" s="14">
        <v>5.82</v>
      </c>
      <c r="F231" s="15">
        <v>1E-3</v>
      </c>
      <c r="G231" s="15"/>
    </row>
    <row r="232" spans="1:7" x14ac:dyDescent="0.3">
      <c r="A232" s="12" t="s">
        <v>954</v>
      </c>
      <c r="B232" s="30" t="s">
        <v>955</v>
      </c>
      <c r="C232" s="30" t="s">
        <v>846</v>
      </c>
      <c r="D232" s="13">
        <v>2076</v>
      </c>
      <c r="E232" s="14">
        <v>5.78</v>
      </c>
      <c r="F232" s="15">
        <v>1E-3</v>
      </c>
      <c r="G232" s="15"/>
    </row>
    <row r="233" spans="1:7" x14ac:dyDescent="0.3">
      <c r="A233" s="12" t="s">
        <v>1777</v>
      </c>
      <c r="B233" s="30" t="s">
        <v>1778</v>
      </c>
      <c r="C233" s="30" t="s">
        <v>864</v>
      </c>
      <c r="D233" s="13">
        <v>1552</v>
      </c>
      <c r="E233" s="14">
        <v>5.58</v>
      </c>
      <c r="F233" s="15">
        <v>1E-3</v>
      </c>
      <c r="G233" s="15"/>
    </row>
    <row r="234" spans="1:7" x14ac:dyDescent="0.3">
      <c r="A234" s="12" t="s">
        <v>1779</v>
      </c>
      <c r="B234" s="30" t="s">
        <v>1780</v>
      </c>
      <c r="C234" s="30" t="s">
        <v>858</v>
      </c>
      <c r="D234" s="13">
        <v>854</v>
      </c>
      <c r="E234" s="14">
        <v>5.54</v>
      </c>
      <c r="F234" s="15">
        <v>1E-3</v>
      </c>
      <c r="G234" s="15"/>
    </row>
    <row r="235" spans="1:7" x14ac:dyDescent="0.3">
      <c r="A235" s="12" t="s">
        <v>1048</v>
      </c>
      <c r="B235" s="30" t="s">
        <v>1049</v>
      </c>
      <c r="C235" s="30" t="s">
        <v>1050</v>
      </c>
      <c r="D235" s="13">
        <v>383</v>
      </c>
      <c r="E235" s="14">
        <v>5.49</v>
      </c>
      <c r="F235" s="15">
        <v>1E-3</v>
      </c>
      <c r="G235" s="15"/>
    </row>
    <row r="236" spans="1:7" x14ac:dyDescent="0.3">
      <c r="A236" s="12" t="s">
        <v>1117</v>
      </c>
      <c r="B236" s="30" t="s">
        <v>1118</v>
      </c>
      <c r="C236" s="30" t="s">
        <v>909</v>
      </c>
      <c r="D236" s="13">
        <v>2585</v>
      </c>
      <c r="E236" s="14">
        <v>5.16</v>
      </c>
      <c r="F236" s="15">
        <v>8.9999999999999998E-4</v>
      </c>
      <c r="G236" s="15"/>
    </row>
    <row r="237" spans="1:7" x14ac:dyDescent="0.3">
      <c r="A237" s="12" t="s">
        <v>1008</v>
      </c>
      <c r="B237" s="30" t="s">
        <v>1009</v>
      </c>
      <c r="C237" s="30" t="s">
        <v>939</v>
      </c>
      <c r="D237" s="13">
        <v>728</v>
      </c>
      <c r="E237" s="14">
        <v>4.9000000000000004</v>
      </c>
      <c r="F237" s="15">
        <v>8.9999999999999998E-4</v>
      </c>
      <c r="G237" s="15"/>
    </row>
    <row r="238" spans="1:7" x14ac:dyDescent="0.3">
      <c r="A238" s="12" t="s">
        <v>1127</v>
      </c>
      <c r="B238" s="30" t="s">
        <v>1128</v>
      </c>
      <c r="C238" s="30" t="s">
        <v>858</v>
      </c>
      <c r="D238" s="13">
        <v>722</v>
      </c>
      <c r="E238" s="14">
        <v>4.83</v>
      </c>
      <c r="F238" s="15">
        <v>8.9999999999999998E-4</v>
      </c>
      <c r="G238" s="15"/>
    </row>
    <row r="239" spans="1:7" x14ac:dyDescent="0.3">
      <c r="A239" s="12" t="s">
        <v>1781</v>
      </c>
      <c r="B239" s="30" t="s">
        <v>1782</v>
      </c>
      <c r="C239" s="30" t="s">
        <v>973</v>
      </c>
      <c r="D239" s="13">
        <v>958</v>
      </c>
      <c r="E239" s="14">
        <v>4.59</v>
      </c>
      <c r="F239" s="15">
        <v>8.0000000000000004E-4</v>
      </c>
      <c r="G239" s="15"/>
    </row>
    <row r="240" spans="1:7" x14ac:dyDescent="0.3">
      <c r="A240" s="12" t="s">
        <v>1783</v>
      </c>
      <c r="B240" s="30" t="s">
        <v>1784</v>
      </c>
      <c r="C240" s="30" t="s">
        <v>904</v>
      </c>
      <c r="D240" s="13">
        <v>3680</v>
      </c>
      <c r="E240" s="14">
        <v>4.57</v>
      </c>
      <c r="F240" s="15">
        <v>8.0000000000000004E-4</v>
      </c>
      <c r="G240" s="15"/>
    </row>
    <row r="241" spans="1:7" x14ac:dyDescent="0.3">
      <c r="A241" s="12" t="s">
        <v>1201</v>
      </c>
      <c r="B241" s="30" t="s">
        <v>1202</v>
      </c>
      <c r="C241" s="30" t="s">
        <v>858</v>
      </c>
      <c r="D241" s="13">
        <v>294</v>
      </c>
      <c r="E241" s="14">
        <v>4.5599999999999996</v>
      </c>
      <c r="F241" s="15">
        <v>8.0000000000000004E-4</v>
      </c>
      <c r="G241" s="15"/>
    </row>
    <row r="242" spans="1:7" x14ac:dyDescent="0.3">
      <c r="A242" s="12" t="s">
        <v>1093</v>
      </c>
      <c r="B242" s="30" t="s">
        <v>1094</v>
      </c>
      <c r="C242" s="30" t="s">
        <v>1026</v>
      </c>
      <c r="D242" s="13">
        <v>26</v>
      </c>
      <c r="E242" s="14">
        <v>4.5599999999999996</v>
      </c>
      <c r="F242" s="15">
        <v>8.0000000000000004E-4</v>
      </c>
      <c r="G242" s="15"/>
    </row>
    <row r="243" spans="1:7" x14ac:dyDescent="0.3">
      <c r="A243" s="12" t="s">
        <v>1785</v>
      </c>
      <c r="B243" s="30" t="s">
        <v>1786</v>
      </c>
      <c r="C243" s="30" t="s">
        <v>978</v>
      </c>
      <c r="D243" s="13">
        <v>255</v>
      </c>
      <c r="E243" s="14">
        <v>4.4400000000000004</v>
      </c>
      <c r="F243" s="15">
        <v>8.0000000000000004E-4</v>
      </c>
      <c r="G243" s="15"/>
    </row>
    <row r="244" spans="1:7" x14ac:dyDescent="0.3">
      <c r="A244" s="12" t="s">
        <v>1078</v>
      </c>
      <c r="B244" s="30" t="s">
        <v>1079</v>
      </c>
      <c r="C244" s="30" t="s">
        <v>858</v>
      </c>
      <c r="D244" s="13">
        <v>1368</v>
      </c>
      <c r="E244" s="14">
        <v>4.24</v>
      </c>
      <c r="F244" s="15">
        <v>8.0000000000000004E-4</v>
      </c>
      <c r="G244" s="15"/>
    </row>
    <row r="245" spans="1:7" x14ac:dyDescent="0.3">
      <c r="A245" s="12" t="s">
        <v>1035</v>
      </c>
      <c r="B245" s="30" t="s">
        <v>1036</v>
      </c>
      <c r="C245" s="30" t="s">
        <v>917</v>
      </c>
      <c r="D245" s="13">
        <v>198</v>
      </c>
      <c r="E245" s="14">
        <v>4.1100000000000003</v>
      </c>
      <c r="F245" s="15">
        <v>6.9999999999999999E-4</v>
      </c>
      <c r="G245" s="15"/>
    </row>
    <row r="246" spans="1:7" x14ac:dyDescent="0.3">
      <c r="A246" s="12" t="s">
        <v>1531</v>
      </c>
      <c r="B246" s="30" t="s">
        <v>1532</v>
      </c>
      <c r="C246" s="30" t="s">
        <v>964</v>
      </c>
      <c r="D246" s="13">
        <v>28</v>
      </c>
      <c r="E246" s="14">
        <v>3.92</v>
      </c>
      <c r="F246" s="15">
        <v>6.9999999999999999E-4</v>
      </c>
      <c r="G246" s="15"/>
    </row>
    <row r="247" spans="1:7" x14ac:dyDescent="0.3">
      <c r="A247" s="12" t="s">
        <v>1787</v>
      </c>
      <c r="B247" s="30" t="s">
        <v>1788</v>
      </c>
      <c r="C247" s="30" t="s">
        <v>904</v>
      </c>
      <c r="D247" s="13">
        <v>569</v>
      </c>
      <c r="E247" s="14">
        <v>3.83</v>
      </c>
      <c r="F247" s="15">
        <v>6.9999999999999999E-4</v>
      </c>
      <c r="G247" s="15"/>
    </row>
    <row r="248" spans="1:7" x14ac:dyDescent="0.3">
      <c r="A248" s="12" t="s">
        <v>1426</v>
      </c>
      <c r="B248" s="30" t="s">
        <v>1427</v>
      </c>
      <c r="C248" s="30" t="s">
        <v>858</v>
      </c>
      <c r="D248" s="13">
        <v>158</v>
      </c>
      <c r="E248" s="14">
        <v>3.74</v>
      </c>
      <c r="F248" s="15">
        <v>6.9999999999999999E-4</v>
      </c>
      <c r="G248" s="15"/>
    </row>
    <row r="249" spans="1:7" x14ac:dyDescent="0.3">
      <c r="A249" s="12" t="s">
        <v>1789</v>
      </c>
      <c r="B249" s="30" t="s">
        <v>1790</v>
      </c>
      <c r="C249" s="30" t="s">
        <v>904</v>
      </c>
      <c r="D249" s="13">
        <v>3704</v>
      </c>
      <c r="E249" s="14">
        <v>3.6</v>
      </c>
      <c r="F249" s="15">
        <v>5.9999999999999995E-4</v>
      </c>
      <c r="G249" s="15"/>
    </row>
    <row r="250" spans="1:7" x14ac:dyDescent="0.3">
      <c r="A250" s="12" t="s">
        <v>1791</v>
      </c>
      <c r="B250" s="30" t="s">
        <v>1792</v>
      </c>
      <c r="C250" s="30" t="s">
        <v>846</v>
      </c>
      <c r="D250" s="13">
        <v>8055</v>
      </c>
      <c r="E250" s="14">
        <v>3.54</v>
      </c>
      <c r="F250" s="15">
        <v>5.9999999999999995E-4</v>
      </c>
      <c r="G250" s="15"/>
    </row>
    <row r="251" spans="1:7" x14ac:dyDescent="0.3">
      <c r="A251" s="12" t="s">
        <v>946</v>
      </c>
      <c r="B251" s="30" t="s">
        <v>947</v>
      </c>
      <c r="C251" s="30" t="s">
        <v>948</v>
      </c>
      <c r="D251" s="13">
        <v>4334</v>
      </c>
      <c r="E251" s="14">
        <v>3.52</v>
      </c>
      <c r="F251" s="15">
        <v>5.9999999999999995E-4</v>
      </c>
      <c r="G251" s="15"/>
    </row>
    <row r="252" spans="1:7" x14ac:dyDescent="0.3">
      <c r="A252" s="12" t="s">
        <v>1672</v>
      </c>
      <c r="B252" s="30" t="s">
        <v>1673</v>
      </c>
      <c r="C252" s="30" t="s">
        <v>852</v>
      </c>
      <c r="D252" s="13">
        <v>325</v>
      </c>
      <c r="E252" s="14">
        <v>3.43</v>
      </c>
      <c r="F252" s="15">
        <v>5.9999999999999995E-4</v>
      </c>
      <c r="G252" s="15"/>
    </row>
    <row r="253" spans="1:7" x14ac:dyDescent="0.3">
      <c r="A253" s="12" t="s">
        <v>865</v>
      </c>
      <c r="B253" s="30" t="s">
        <v>866</v>
      </c>
      <c r="C253" s="30" t="s">
        <v>846</v>
      </c>
      <c r="D253" s="13">
        <v>8912</v>
      </c>
      <c r="E253" s="14">
        <v>3.19</v>
      </c>
      <c r="F253" s="15">
        <v>5.9999999999999995E-4</v>
      </c>
      <c r="G253" s="15"/>
    </row>
    <row r="254" spans="1:7" x14ac:dyDescent="0.3">
      <c r="A254" s="12" t="s">
        <v>969</v>
      </c>
      <c r="B254" s="30" t="s">
        <v>970</v>
      </c>
      <c r="C254" s="30" t="s">
        <v>858</v>
      </c>
      <c r="D254" s="13">
        <v>767</v>
      </c>
      <c r="E254" s="14">
        <v>2.9</v>
      </c>
      <c r="F254" s="15">
        <v>5.0000000000000001E-4</v>
      </c>
      <c r="G254" s="15"/>
    </row>
    <row r="255" spans="1:7" x14ac:dyDescent="0.3">
      <c r="A255" s="12" t="s">
        <v>1793</v>
      </c>
      <c r="B255" s="30" t="s">
        <v>1794</v>
      </c>
      <c r="C255" s="30" t="s">
        <v>1053</v>
      </c>
      <c r="D255" s="13">
        <v>4485</v>
      </c>
      <c r="E255" s="14">
        <v>2.6</v>
      </c>
      <c r="F255" s="15">
        <v>5.0000000000000001E-4</v>
      </c>
      <c r="G255" s="15"/>
    </row>
    <row r="256" spans="1:7" x14ac:dyDescent="0.3">
      <c r="A256" s="12" t="s">
        <v>1795</v>
      </c>
      <c r="B256" s="30" t="s">
        <v>1796</v>
      </c>
      <c r="C256" s="30" t="s">
        <v>1053</v>
      </c>
      <c r="D256" s="13">
        <v>185</v>
      </c>
      <c r="E256" s="14">
        <v>2.57</v>
      </c>
      <c r="F256" s="15">
        <v>5.0000000000000001E-4</v>
      </c>
      <c r="G256" s="15"/>
    </row>
    <row r="257" spans="1:7" x14ac:dyDescent="0.3">
      <c r="A257" s="12" t="s">
        <v>1797</v>
      </c>
      <c r="B257" s="30" t="s">
        <v>1798</v>
      </c>
      <c r="C257" s="30" t="s">
        <v>1659</v>
      </c>
      <c r="D257" s="13">
        <v>272</v>
      </c>
      <c r="E257" s="14">
        <v>1.95</v>
      </c>
      <c r="F257" s="15">
        <v>4.0000000000000002E-4</v>
      </c>
      <c r="G257" s="15"/>
    </row>
    <row r="258" spans="1:7" x14ac:dyDescent="0.3">
      <c r="A258" s="16" t="s">
        <v>104</v>
      </c>
      <c r="B258" s="31"/>
      <c r="C258" s="31"/>
      <c r="D258" s="17"/>
      <c r="E258" s="37">
        <v>5539.62</v>
      </c>
      <c r="F258" s="38">
        <v>0.99570000000000003</v>
      </c>
      <c r="G258" s="20"/>
    </row>
    <row r="259" spans="1:7" x14ac:dyDescent="0.3">
      <c r="A259" s="16" t="s">
        <v>1217</v>
      </c>
      <c r="B259" s="30"/>
      <c r="C259" s="30"/>
      <c r="D259" s="13"/>
      <c r="E259" s="14"/>
      <c r="F259" s="15"/>
      <c r="G259" s="15"/>
    </row>
    <row r="260" spans="1:7" x14ac:dyDescent="0.3">
      <c r="A260" s="16" t="s">
        <v>104</v>
      </c>
      <c r="B260" s="30"/>
      <c r="C260" s="30"/>
      <c r="D260" s="13"/>
      <c r="E260" s="39" t="s">
        <v>90</v>
      </c>
      <c r="F260" s="40" t="s">
        <v>90</v>
      </c>
      <c r="G260" s="15"/>
    </row>
    <row r="261" spans="1:7" x14ac:dyDescent="0.3">
      <c r="A261" s="21" t="s">
        <v>128</v>
      </c>
      <c r="B261" s="32"/>
      <c r="C261" s="32"/>
      <c r="D261" s="22"/>
      <c r="E261" s="27">
        <v>5539.62</v>
      </c>
      <c r="F261" s="28">
        <v>0.99570000000000003</v>
      </c>
      <c r="G261" s="20"/>
    </row>
    <row r="262" spans="1:7" x14ac:dyDescent="0.3">
      <c r="A262" s="12"/>
      <c r="B262" s="30"/>
      <c r="C262" s="30"/>
      <c r="D262" s="13"/>
      <c r="E262" s="14"/>
      <c r="F262" s="15"/>
      <c r="G262" s="15"/>
    </row>
    <row r="263" spans="1:7" x14ac:dyDescent="0.3">
      <c r="A263" s="12"/>
      <c r="B263" s="30"/>
      <c r="C263" s="30"/>
      <c r="D263" s="13"/>
      <c r="E263" s="14"/>
      <c r="F263" s="15"/>
      <c r="G263" s="15"/>
    </row>
    <row r="264" spans="1:7" x14ac:dyDescent="0.3">
      <c r="A264" s="16" t="s">
        <v>129</v>
      </c>
      <c r="B264" s="30"/>
      <c r="C264" s="30"/>
      <c r="D264" s="13"/>
      <c r="E264" s="14"/>
      <c r="F264" s="15"/>
      <c r="G264" s="15"/>
    </row>
    <row r="265" spans="1:7" x14ac:dyDescent="0.3">
      <c r="A265" s="12" t="s">
        <v>130</v>
      </c>
      <c r="B265" s="30"/>
      <c r="C265" s="30"/>
      <c r="D265" s="13"/>
      <c r="E265" s="14">
        <v>37.99</v>
      </c>
      <c r="F265" s="15">
        <v>6.7999999999999996E-3</v>
      </c>
      <c r="G265" s="15">
        <v>5.4016000000000002E-2</v>
      </c>
    </row>
    <row r="266" spans="1:7" x14ac:dyDescent="0.3">
      <c r="A266" s="16" t="s">
        <v>104</v>
      </c>
      <c r="B266" s="31"/>
      <c r="C266" s="31"/>
      <c r="D266" s="17"/>
      <c r="E266" s="37">
        <v>37.99</v>
      </c>
      <c r="F266" s="38">
        <v>6.7999999999999996E-3</v>
      </c>
      <c r="G266" s="20"/>
    </row>
    <row r="267" spans="1:7" x14ac:dyDescent="0.3">
      <c r="A267" s="12"/>
      <c r="B267" s="30"/>
      <c r="C267" s="30"/>
      <c r="D267" s="13"/>
      <c r="E267" s="14"/>
      <c r="F267" s="15"/>
      <c r="G267" s="15"/>
    </row>
    <row r="268" spans="1:7" x14ac:dyDescent="0.3">
      <c r="A268" s="21" t="s">
        <v>128</v>
      </c>
      <c r="B268" s="32"/>
      <c r="C268" s="32"/>
      <c r="D268" s="22"/>
      <c r="E268" s="18">
        <v>37.99</v>
      </c>
      <c r="F268" s="19">
        <v>6.7999999999999996E-3</v>
      </c>
      <c r="G268" s="20"/>
    </row>
    <row r="269" spans="1:7" x14ac:dyDescent="0.3">
      <c r="A269" s="12" t="s">
        <v>131</v>
      </c>
      <c r="B269" s="30"/>
      <c r="C269" s="30"/>
      <c r="D269" s="13"/>
      <c r="E269" s="14">
        <v>1.12438E-2</v>
      </c>
      <c r="F269" s="15">
        <v>1.9999999999999999E-6</v>
      </c>
      <c r="G269" s="15"/>
    </row>
    <row r="270" spans="1:7" x14ac:dyDescent="0.3">
      <c r="A270" s="12" t="s">
        <v>132</v>
      </c>
      <c r="B270" s="30"/>
      <c r="C270" s="30"/>
      <c r="D270" s="13"/>
      <c r="E270" s="23">
        <v>-12.3012438</v>
      </c>
      <c r="F270" s="24">
        <v>-2.5019999999999999E-3</v>
      </c>
      <c r="G270" s="15">
        <v>5.4016000000000002E-2</v>
      </c>
    </row>
    <row r="271" spans="1:7" x14ac:dyDescent="0.3">
      <c r="A271" s="25" t="s">
        <v>133</v>
      </c>
      <c r="B271" s="33"/>
      <c r="C271" s="33"/>
      <c r="D271" s="26"/>
      <c r="E271" s="27">
        <v>5565.32</v>
      </c>
      <c r="F271" s="28">
        <v>1</v>
      </c>
      <c r="G271" s="28"/>
    </row>
    <row r="276" spans="1:7" x14ac:dyDescent="0.3">
      <c r="A276" s="1" t="s">
        <v>1959</v>
      </c>
    </row>
    <row r="277" spans="1:7" x14ac:dyDescent="0.3">
      <c r="A277" s="47" t="s">
        <v>1960</v>
      </c>
      <c r="B277" s="34" t="s">
        <v>90</v>
      </c>
    </row>
    <row r="278" spans="1:7" x14ac:dyDescent="0.3">
      <c r="A278" t="s">
        <v>1961</v>
      </c>
    </row>
    <row r="279" spans="1:7" x14ac:dyDescent="0.3">
      <c r="A279" t="s">
        <v>1962</v>
      </c>
      <c r="B279" t="s">
        <v>1963</v>
      </c>
      <c r="C279" t="s">
        <v>1963</v>
      </c>
    </row>
    <row r="280" spans="1:7" x14ac:dyDescent="0.3">
      <c r="B280" s="48">
        <v>44771</v>
      </c>
      <c r="C280" s="48">
        <v>44803</v>
      </c>
    </row>
    <row r="281" spans="1:7" x14ac:dyDescent="0.3">
      <c r="A281" t="s">
        <v>1967</v>
      </c>
      <c r="B281">
        <v>9.8368000000000002</v>
      </c>
      <c r="C281">
        <v>10.3436</v>
      </c>
      <c r="E281" s="2"/>
      <c r="G281"/>
    </row>
    <row r="282" spans="1:7" x14ac:dyDescent="0.3">
      <c r="A282" t="s">
        <v>1968</v>
      </c>
      <c r="B282">
        <v>9.8368000000000002</v>
      </c>
      <c r="C282">
        <v>10.3436</v>
      </c>
      <c r="E282" s="2"/>
      <c r="G282"/>
    </row>
    <row r="283" spans="1:7" x14ac:dyDescent="0.3">
      <c r="A283" t="s">
        <v>1992</v>
      </c>
      <c r="B283">
        <v>9.7941000000000003</v>
      </c>
      <c r="C283">
        <v>10.292899999999999</v>
      </c>
      <c r="E283" s="2"/>
      <c r="G283"/>
    </row>
    <row r="284" spans="1:7" x14ac:dyDescent="0.3">
      <c r="A284" t="s">
        <v>1993</v>
      </c>
      <c r="B284">
        <v>9.7935999999999996</v>
      </c>
      <c r="C284">
        <v>10.292400000000001</v>
      </c>
      <c r="E284" s="2"/>
      <c r="G284"/>
    </row>
    <row r="285" spans="1:7" x14ac:dyDescent="0.3">
      <c r="E285" s="2"/>
      <c r="G285"/>
    </row>
    <row r="286" spans="1:7" x14ac:dyDescent="0.3">
      <c r="A286" t="s">
        <v>1978</v>
      </c>
      <c r="B286" s="34" t="s">
        <v>90</v>
      </c>
    </row>
    <row r="287" spans="1:7" x14ac:dyDescent="0.3">
      <c r="A287" t="s">
        <v>1979</v>
      </c>
      <c r="B287" s="34" t="s">
        <v>90</v>
      </c>
    </row>
    <row r="288" spans="1:7" ht="28.8" x14ac:dyDescent="0.3">
      <c r="A288" s="47" t="s">
        <v>1980</v>
      </c>
      <c r="B288" s="34" t="s">
        <v>90</v>
      </c>
    </row>
    <row r="289" spans="1:4" x14ac:dyDescent="0.3">
      <c r="A289" s="47" t="s">
        <v>1981</v>
      </c>
      <c r="B289" s="34" t="s">
        <v>90</v>
      </c>
    </row>
    <row r="290" spans="1:4" x14ac:dyDescent="0.3">
      <c r="A290" t="s">
        <v>2022</v>
      </c>
      <c r="B290" s="49">
        <v>0.32732499999999998</v>
      </c>
    </row>
    <row r="291" spans="1:4" ht="28.8" x14ac:dyDescent="0.3">
      <c r="A291" s="47" t="s">
        <v>1983</v>
      </c>
      <c r="B291" s="34" t="s">
        <v>90</v>
      </c>
    </row>
    <row r="292" spans="1:4" ht="28.8" x14ac:dyDescent="0.3">
      <c r="A292" s="47" t="s">
        <v>1984</v>
      </c>
      <c r="B292" s="34" t="s">
        <v>90</v>
      </c>
    </row>
    <row r="293" spans="1:4" x14ac:dyDescent="0.3">
      <c r="A293" t="s">
        <v>2116</v>
      </c>
      <c r="B293" s="34" t="s">
        <v>90</v>
      </c>
    </row>
    <row r="294" spans="1:4" x14ac:dyDescent="0.3">
      <c r="A294" t="s">
        <v>2117</v>
      </c>
      <c r="B294" s="34" t="s">
        <v>90</v>
      </c>
    </row>
    <row r="297" spans="1:4" ht="28.8" x14ac:dyDescent="0.3">
      <c r="A297" s="67" t="s">
        <v>2167</v>
      </c>
      <c r="B297" s="57" t="s">
        <v>2168</v>
      </c>
      <c r="C297" s="57" t="s">
        <v>2125</v>
      </c>
      <c r="D297" s="77" t="s">
        <v>2126</v>
      </c>
    </row>
    <row r="298" spans="1:4" ht="70.2" customHeight="1" x14ac:dyDescent="0.3">
      <c r="A298" s="72" t="str">
        <f>HYPERLINK("[EDEL_Portfolio Monthly Notes 31-Aug-2022.xlsx]EELMIF!A1","Edelweiss NIFTY Large Mid Cap 250 Index Fund")</f>
        <v>Edelweiss NIFTY Large Mid Cap 250 Index Fund</v>
      </c>
      <c r="B298" s="58"/>
      <c r="C298" s="59" t="s">
        <v>2151</v>
      </c>
      <c r="D298"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A8C1-F2D1-4294-80B1-CA6342CEDEFA}">
  <dimension ref="A1:H110"/>
  <sheetViews>
    <sheetView showGridLines="0" workbookViewId="0">
      <pane ySplit="4" topLeftCell="A99" activePane="bottomLeft" state="frozen"/>
      <selection sqref="A1:B1"/>
      <selection pane="bottomLeft" activeCell="A109" sqref="A109:D10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65</v>
      </c>
      <c r="B1" s="65"/>
      <c r="C1" s="65"/>
      <c r="D1" s="65"/>
      <c r="E1" s="65"/>
      <c r="F1" s="65"/>
      <c r="G1" s="65"/>
      <c r="H1" s="51" t="str">
        <f>HYPERLINK("[EDEL_Portfolio Monthly 31-Aug-2022.xlsx]Index!A1","Index")</f>
        <v>Index</v>
      </c>
    </row>
    <row r="2" spans="1:8" ht="18" x14ac:dyDescent="0.3">
      <c r="A2" s="65" t="s">
        <v>66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1172</v>
      </c>
      <c r="B8" s="30" t="s">
        <v>1173</v>
      </c>
      <c r="C8" s="30" t="s">
        <v>852</v>
      </c>
      <c r="D8" s="13">
        <v>572748</v>
      </c>
      <c r="E8" s="14">
        <v>5281.88</v>
      </c>
      <c r="F8" s="15">
        <v>5.0999999999999997E-2</v>
      </c>
      <c r="G8" s="15"/>
    </row>
    <row r="9" spans="1:8" x14ac:dyDescent="0.3">
      <c r="A9" s="12" t="s">
        <v>1428</v>
      </c>
      <c r="B9" s="30" t="s">
        <v>1429</v>
      </c>
      <c r="C9" s="30" t="s">
        <v>917</v>
      </c>
      <c r="D9" s="13">
        <v>207976</v>
      </c>
      <c r="E9" s="14">
        <v>4791.5600000000004</v>
      </c>
      <c r="F9" s="15">
        <v>4.6300000000000001E-2</v>
      </c>
      <c r="G9" s="15"/>
    </row>
    <row r="10" spans="1:8" x14ac:dyDescent="0.3">
      <c r="A10" s="12" t="s">
        <v>1710</v>
      </c>
      <c r="B10" s="30" t="s">
        <v>1711</v>
      </c>
      <c r="C10" s="30" t="s">
        <v>1026</v>
      </c>
      <c r="D10" s="13">
        <v>890000</v>
      </c>
      <c r="E10" s="14">
        <v>4645.8</v>
      </c>
      <c r="F10" s="15">
        <v>4.4900000000000002E-2</v>
      </c>
      <c r="G10" s="15"/>
    </row>
    <row r="11" spans="1:8" x14ac:dyDescent="0.3">
      <c r="A11" s="12" t="s">
        <v>1799</v>
      </c>
      <c r="B11" s="30" t="s">
        <v>1800</v>
      </c>
      <c r="C11" s="30" t="s">
        <v>922</v>
      </c>
      <c r="D11" s="13">
        <v>421948</v>
      </c>
      <c r="E11" s="14">
        <v>4503.03</v>
      </c>
      <c r="F11" s="15">
        <v>4.3499999999999997E-2</v>
      </c>
      <c r="G11" s="15"/>
    </row>
    <row r="12" spans="1:8" x14ac:dyDescent="0.3">
      <c r="A12" s="12" t="s">
        <v>1801</v>
      </c>
      <c r="B12" s="30" t="s">
        <v>1802</v>
      </c>
      <c r="C12" s="30" t="s">
        <v>922</v>
      </c>
      <c r="D12" s="13">
        <v>254000</v>
      </c>
      <c r="E12" s="14">
        <v>4179.4399999999996</v>
      </c>
      <c r="F12" s="15">
        <v>4.0399999999999998E-2</v>
      </c>
      <c r="G12" s="15"/>
    </row>
    <row r="13" spans="1:8" x14ac:dyDescent="0.3">
      <c r="A13" s="12" t="s">
        <v>1803</v>
      </c>
      <c r="B13" s="30" t="s">
        <v>1804</v>
      </c>
      <c r="C13" s="30" t="s">
        <v>939</v>
      </c>
      <c r="D13" s="13">
        <v>500000</v>
      </c>
      <c r="E13" s="14">
        <v>3964.75</v>
      </c>
      <c r="F13" s="15">
        <v>3.8300000000000001E-2</v>
      </c>
      <c r="G13" s="15"/>
    </row>
    <row r="14" spans="1:8" x14ac:dyDescent="0.3">
      <c r="A14" s="12" t="s">
        <v>1426</v>
      </c>
      <c r="B14" s="30" t="s">
        <v>1427</v>
      </c>
      <c r="C14" s="30" t="s">
        <v>858</v>
      </c>
      <c r="D14" s="13">
        <v>167000</v>
      </c>
      <c r="E14" s="14">
        <v>3954.64</v>
      </c>
      <c r="F14" s="15">
        <v>3.8199999999999998E-2</v>
      </c>
      <c r="G14" s="15"/>
    </row>
    <row r="15" spans="1:8" x14ac:dyDescent="0.3">
      <c r="A15" s="12" t="s">
        <v>1805</v>
      </c>
      <c r="B15" s="30" t="s">
        <v>1806</v>
      </c>
      <c r="C15" s="30" t="s">
        <v>1053</v>
      </c>
      <c r="D15" s="13">
        <v>330000</v>
      </c>
      <c r="E15" s="14">
        <v>3832.13</v>
      </c>
      <c r="F15" s="15">
        <v>3.6999999999999998E-2</v>
      </c>
      <c r="G15" s="15"/>
    </row>
    <row r="16" spans="1:8" x14ac:dyDescent="0.3">
      <c r="A16" s="12" t="s">
        <v>1632</v>
      </c>
      <c r="B16" s="30" t="s">
        <v>1633</v>
      </c>
      <c r="C16" s="30" t="s">
        <v>1053</v>
      </c>
      <c r="D16" s="13">
        <v>277481</v>
      </c>
      <c r="E16" s="14">
        <v>3572.43</v>
      </c>
      <c r="F16" s="15">
        <v>3.4500000000000003E-2</v>
      </c>
      <c r="G16" s="15"/>
    </row>
    <row r="17" spans="1:7" x14ac:dyDescent="0.3">
      <c r="A17" s="12" t="s">
        <v>1807</v>
      </c>
      <c r="B17" s="30" t="s">
        <v>1808</v>
      </c>
      <c r="C17" s="30" t="s">
        <v>861</v>
      </c>
      <c r="D17" s="13">
        <v>250000</v>
      </c>
      <c r="E17" s="14">
        <v>3390.75</v>
      </c>
      <c r="F17" s="15">
        <v>3.27E-2</v>
      </c>
      <c r="G17" s="15"/>
    </row>
    <row r="18" spans="1:7" x14ac:dyDescent="0.3">
      <c r="A18" s="12" t="s">
        <v>1739</v>
      </c>
      <c r="B18" s="30" t="s">
        <v>1740</v>
      </c>
      <c r="C18" s="30" t="s">
        <v>861</v>
      </c>
      <c r="D18" s="13">
        <v>328000</v>
      </c>
      <c r="E18" s="14">
        <v>3384.63</v>
      </c>
      <c r="F18" s="15">
        <v>3.27E-2</v>
      </c>
      <c r="G18" s="15"/>
    </row>
    <row r="19" spans="1:7" x14ac:dyDescent="0.3">
      <c r="A19" s="12" t="s">
        <v>1809</v>
      </c>
      <c r="B19" s="30" t="s">
        <v>1810</v>
      </c>
      <c r="C19" s="30" t="s">
        <v>953</v>
      </c>
      <c r="D19" s="13">
        <v>1800000</v>
      </c>
      <c r="E19" s="14">
        <v>3312.9</v>
      </c>
      <c r="F19" s="15">
        <v>3.2000000000000001E-2</v>
      </c>
      <c r="G19" s="15"/>
    </row>
    <row r="20" spans="1:7" x14ac:dyDescent="0.3">
      <c r="A20" s="12" t="s">
        <v>1654</v>
      </c>
      <c r="B20" s="30" t="s">
        <v>1655</v>
      </c>
      <c r="C20" s="30" t="s">
        <v>1656</v>
      </c>
      <c r="D20" s="13">
        <v>430000</v>
      </c>
      <c r="E20" s="14">
        <v>3305.2</v>
      </c>
      <c r="F20" s="15">
        <v>3.1899999999999998E-2</v>
      </c>
      <c r="G20" s="15"/>
    </row>
    <row r="21" spans="1:7" x14ac:dyDescent="0.3">
      <c r="A21" s="12" t="s">
        <v>1732</v>
      </c>
      <c r="B21" s="30" t="s">
        <v>1733</v>
      </c>
      <c r="C21" s="30" t="s">
        <v>1000</v>
      </c>
      <c r="D21" s="13">
        <v>236000</v>
      </c>
      <c r="E21" s="14">
        <v>3090.3</v>
      </c>
      <c r="F21" s="15">
        <v>2.98E-2</v>
      </c>
      <c r="G21" s="15"/>
    </row>
    <row r="22" spans="1:7" x14ac:dyDescent="0.3">
      <c r="A22" s="12" t="s">
        <v>954</v>
      </c>
      <c r="B22" s="30" t="s">
        <v>955</v>
      </c>
      <c r="C22" s="30" t="s">
        <v>846</v>
      </c>
      <c r="D22" s="13">
        <v>1082000</v>
      </c>
      <c r="E22" s="14">
        <v>3013.37</v>
      </c>
      <c r="F22" s="15">
        <v>2.9100000000000001E-2</v>
      </c>
      <c r="G22" s="15"/>
    </row>
    <row r="23" spans="1:7" x14ac:dyDescent="0.3">
      <c r="A23" s="12" t="s">
        <v>1785</v>
      </c>
      <c r="B23" s="30" t="s">
        <v>1786</v>
      </c>
      <c r="C23" s="30" t="s">
        <v>978</v>
      </c>
      <c r="D23" s="13">
        <v>165000</v>
      </c>
      <c r="E23" s="14">
        <v>2871</v>
      </c>
      <c r="F23" s="15">
        <v>2.7699999999999999E-2</v>
      </c>
      <c r="G23" s="15"/>
    </row>
    <row r="24" spans="1:7" x14ac:dyDescent="0.3">
      <c r="A24" s="12" t="s">
        <v>1795</v>
      </c>
      <c r="B24" s="30" t="s">
        <v>1796</v>
      </c>
      <c r="C24" s="30" t="s">
        <v>1053</v>
      </c>
      <c r="D24" s="13">
        <v>200000</v>
      </c>
      <c r="E24" s="14">
        <v>2780.9</v>
      </c>
      <c r="F24" s="15">
        <v>2.69E-2</v>
      </c>
      <c r="G24" s="15"/>
    </row>
    <row r="25" spans="1:7" x14ac:dyDescent="0.3">
      <c r="A25" s="12" t="s">
        <v>1811</v>
      </c>
      <c r="B25" s="30" t="s">
        <v>1812</v>
      </c>
      <c r="C25" s="30" t="s">
        <v>861</v>
      </c>
      <c r="D25" s="13">
        <v>710000</v>
      </c>
      <c r="E25" s="14">
        <v>2614.58</v>
      </c>
      <c r="F25" s="15">
        <v>2.53E-2</v>
      </c>
      <c r="G25" s="15"/>
    </row>
    <row r="26" spans="1:7" x14ac:dyDescent="0.3">
      <c r="A26" s="12" t="s">
        <v>1743</v>
      </c>
      <c r="B26" s="30" t="s">
        <v>1744</v>
      </c>
      <c r="C26" s="30" t="s">
        <v>904</v>
      </c>
      <c r="D26" s="13">
        <v>330000</v>
      </c>
      <c r="E26" s="14">
        <v>2412.14</v>
      </c>
      <c r="F26" s="15">
        <v>2.3300000000000001E-2</v>
      </c>
      <c r="G26" s="15"/>
    </row>
    <row r="27" spans="1:7" x14ac:dyDescent="0.3">
      <c r="A27" s="12" t="s">
        <v>1813</v>
      </c>
      <c r="B27" s="30" t="s">
        <v>1814</v>
      </c>
      <c r="C27" s="30" t="s">
        <v>852</v>
      </c>
      <c r="D27" s="13">
        <v>560000</v>
      </c>
      <c r="E27" s="14">
        <v>2014.6</v>
      </c>
      <c r="F27" s="15">
        <v>1.95E-2</v>
      </c>
      <c r="G27" s="15"/>
    </row>
    <row r="28" spans="1:7" x14ac:dyDescent="0.3">
      <c r="A28" s="12" t="s">
        <v>1712</v>
      </c>
      <c r="B28" s="30" t="s">
        <v>1713</v>
      </c>
      <c r="C28" s="30" t="s">
        <v>852</v>
      </c>
      <c r="D28" s="13">
        <v>80000</v>
      </c>
      <c r="E28" s="14">
        <v>1819.68</v>
      </c>
      <c r="F28" s="15">
        <v>1.7600000000000001E-2</v>
      </c>
      <c r="G28" s="15"/>
    </row>
    <row r="29" spans="1:7" x14ac:dyDescent="0.3">
      <c r="A29" s="12" t="s">
        <v>1463</v>
      </c>
      <c r="B29" s="30" t="s">
        <v>1464</v>
      </c>
      <c r="C29" s="30" t="s">
        <v>852</v>
      </c>
      <c r="D29" s="13">
        <v>173309</v>
      </c>
      <c r="E29" s="14">
        <v>1729.02</v>
      </c>
      <c r="F29" s="15">
        <v>1.67E-2</v>
      </c>
      <c r="G29" s="15"/>
    </row>
    <row r="30" spans="1:7" x14ac:dyDescent="0.3">
      <c r="A30" s="12" t="s">
        <v>1815</v>
      </c>
      <c r="B30" s="30" t="s">
        <v>1816</v>
      </c>
      <c r="C30" s="30" t="s">
        <v>1188</v>
      </c>
      <c r="D30" s="13">
        <v>126782</v>
      </c>
      <c r="E30" s="14">
        <v>1725.82</v>
      </c>
      <c r="F30" s="15">
        <v>1.67E-2</v>
      </c>
      <c r="G30" s="15"/>
    </row>
    <row r="31" spans="1:7" x14ac:dyDescent="0.3">
      <c r="A31" s="12" t="s">
        <v>1657</v>
      </c>
      <c r="B31" s="30" t="s">
        <v>1658</v>
      </c>
      <c r="C31" s="30" t="s">
        <v>1659</v>
      </c>
      <c r="D31" s="13">
        <v>330000</v>
      </c>
      <c r="E31" s="14">
        <v>1660.07</v>
      </c>
      <c r="F31" s="15">
        <v>1.6E-2</v>
      </c>
      <c r="G31" s="15"/>
    </row>
    <row r="32" spans="1:7" x14ac:dyDescent="0.3">
      <c r="A32" s="12" t="s">
        <v>1817</v>
      </c>
      <c r="B32" s="30" t="s">
        <v>1818</v>
      </c>
      <c r="C32" s="30" t="s">
        <v>978</v>
      </c>
      <c r="D32" s="13">
        <v>160000</v>
      </c>
      <c r="E32" s="14">
        <v>1575.28</v>
      </c>
      <c r="F32" s="15">
        <v>1.52E-2</v>
      </c>
      <c r="G32" s="15"/>
    </row>
    <row r="33" spans="1:7" x14ac:dyDescent="0.3">
      <c r="A33" s="12" t="s">
        <v>1819</v>
      </c>
      <c r="B33" s="30" t="s">
        <v>1820</v>
      </c>
      <c r="C33" s="30" t="s">
        <v>939</v>
      </c>
      <c r="D33" s="13">
        <v>90000</v>
      </c>
      <c r="E33" s="14">
        <v>1511.33</v>
      </c>
      <c r="F33" s="15">
        <v>1.46E-2</v>
      </c>
      <c r="G33" s="15"/>
    </row>
    <row r="34" spans="1:7" x14ac:dyDescent="0.3">
      <c r="A34" s="12" t="s">
        <v>1777</v>
      </c>
      <c r="B34" s="30" t="s">
        <v>1778</v>
      </c>
      <c r="C34" s="30" t="s">
        <v>864</v>
      </c>
      <c r="D34" s="13">
        <v>410000</v>
      </c>
      <c r="E34" s="14">
        <v>1475.39</v>
      </c>
      <c r="F34" s="15">
        <v>1.4200000000000001E-2</v>
      </c>
      <c r="G34" s="15"/>
    </row>
    <row r="35" spans="1:7" x14ac:dyDescent="0.3">
      <c r="A35" s="12" t="s">
        <v>1821</v>
      </c>
      <c r="B35" s="30" t="s">
        <v>1822</v>
      </c>
      <c r="C35" s="30" t="s">
        <v>858</v>
      </c>
      <c r="D35" s="13">
        <v>143674</v>
      </c>
      <c r="E35" s="14">
        <v>1426.32</v>
      </c>
      <c r="F35" s="15">
        <v>1.38E-2</v>
      </c>
      <c r="G35" s="15"/>
    </row>
    <row r="36" spans="1:7" x14ac:dyDescent="0.3">
      <c r="A36" s="12" t="s">
        <v>1823</v>
      </c>
      <c r="B36" s="30" t="s">
        <v>1824</v>
      </c>
      <c r="C36" s="30" t="s">
        <v>1053</v>
      </c>
      <c r="D36" s="13">
        <v>184941</v>
      </c>
      <c r="E36" s="14">
        <v>1359.13</v>
      </c>
      <c r="F36" s="15">
        <v>1.3100000000000001E-2</v>
      </c>
      <c r="G36" s="15"/>
    </row>
    <row r="37" spans="1:7" x14ac:dyDescent="0.3">
      <c r="A37" s="12" t="s">
        <v>1825</v>
      </c>
      <c r="B37" s="30" t="s">
        <v>1826</v>
      </c>
      <c r="C37" s="30" t="s">
        <v>1050</v>
      </c>
      <c r="D37" s="13">
        <v>112628</v>
      </c>
      <c r="E37" s="14">
        <v>1355.76</v>
      </c>
      <c r="F37" s="15">
        <v>1.3100000000000001E-2</v>
      </c>
      <c r="G37" s="15"/>
    </row>
    <row r="38" spans="1:7" x14ac:dyDescent="0.3">
      <c r="A38" s="12" t="s">
        <v>1109</v>
      </c>
      <c r="B38" s="30" t="s">
        <v>1110</v>
      </c>
      <c r="C38" s="30" t="s">
        <v>904</v>
      </c>
      <c r="D38" s="13">
        <v>95000</v>
      </c>
      <c r="E38" s="14">
        <v>1262.6500000000001</v>
      </c>
      <c r="F38" s="15">
        <v>1.2200000000000001E-2</v>
      </c>
      <c r="G38" s="15"/>
    </row>
    <row r="39" spans="1:7" x14ac:dyDescent="0.3">
      <c r="A39" s="12" t="s">
        <v>1827</v>
      </c>
      <c r="B39" s="30" t="s">
        <v>1828</v>
      </c>
      <c r="C39" s="30" t="s">
        <v>852</v>
      </c>
      <c r="D39" s="13">
        <v>126918</v>
      </c>
      <c r="E39" s="14">
        <v>1230.5999999999999</v>
      </c>
      <c r="F39" s="15">
        <v>1.1900000000000001E-2</v>
      </c>
      <c r="G39" s="15"/>
    </row>
    <row r="40" spans="1:7" x14ac:dyDescent="0.3">
      <c r="A40" s="12" t="s">
        <v>1829</v>
      </c>
      <c r="B40" s="30" t="s">
        <v>1830</v>
      </c>
      <c r="C40" s="30" t="s">
        <v>1547</v>
      </c>
      <c r="D40" s="13">
        <v>373098</v>
      </c>
      <c r="E40" s="14">
        <v>1155.67</v>
      </c>
      <c r="F40" s="15">
        <v>1.12E-2</v>
      </c>
      <c r="G40" s="15"/>
    </row>
    <row r="41" spans="1:7" x14ac:dyDescent="0.3">
      <c r="A41" s="12" t="s">
        <v>1634</v>
      </c>
      <c r="B41" s="30" t="s">
        <v>1635</v>
      </c>
      <c r="C41" s="30" t="s">
        <v>1026</v>
      </c>
      <c r="D41" s="13">
        <v>62186</v>
      </c>
      <c r="E41" s="14">
        <v>1153.58</v>
      </c>
      <c r="F41" s="15">
        <v>1.11E-2</v>
      </c>
      <c r="G41" s="15"/>
    </row>
    <row r="42" spans="1:7" x14ac:dyDescent="0.3">
      <c r="A42" s="12" t="s">
        <v>1831</v>
      </c>
      <c r="B42" s="30" t="s">
        <v>1832</v>
      </c>
      <c r="C42" s="30" t="s">
        <v>909</v>
      </c>
      <c r="D42" s="13">
        <v>1100000</v>
      </c>
      <c r="E42" s="14">
        <v>1112.0999999999999</v>
      </c>
      <c r="F42" s="15">
        <v>1.0699999999999999E-2</v>
      </c>
      <c r="G42" s="15"/>
    </row>
    <row r="43" spans="1:7" x14ac:dyDescent="0.3">
      <c r="A43" s="12" t="s">
        <v>1833</v>
      </c>
      <c r="B43" s="30" t="s">
        <v>1834</v>
      </c>
      <c r="C43" s="30" t="s">
        <v>978</v>
      </c>
      <c r="D43" s="13">
        <v>112226</v>
      </c>
      <c r="E43" s="14">
        <v>969.52</v>
      </c>
      <c r="F43" s="15">
        <v>9.4000000000000004E-3</v>
      </c>
      <c r="G43" s="15"/>
    </row>
    <row r="44" spans="1:7" x14ac:dyDescent="0.3">
      <c r="A44" s="12" t="s">
        <v>1835</v>
      </c>
      <c r="B44" s="30" t="s">
        <v>1836</v>
      </c>
      <c r="C44" s="30" t="s">
        <v>917</v>
      </c>
      <c r="D44" s="13">
        <v>200000</v>
      </c>
      <c r="E44" s="14">
        <v>920</v>
      </c>
      <c r="F44" s="15">
        <v>8.8999999999999999E-3</v>
      </c>
      <c r="G44" s="15"/>
    </row>
    <row r="45" spans="1:7" x14ac:dyDescent="0.3">
      <c r="A45" s="12" t="s">
        <v>1837</v>
      </c>
      <c r="B45" s="30" t="s">
        <v>1838</v>
      </c>
      <c r="C45" s="30" t="s">
        <v>1102</v>
      </c>
      <c r="D45" s="13">
        <v>142325</v>
      </c>
      <c r="E45" s="14">
        <v>846.55</v>
      </c>
      <c r="F45" s="15">
        <v>8.2000000000000007E-3</v>
      </c>
      <c r="G45" s="15"/>
    </row>
    <row r="46" spans="1:7" x14ac:dyDescent="0.3">
      <c r="A46" s="12" t="s">
        <v>1839</v>
      </c>
      <c r="B46" s="30" t="s">
        <v>1840</v>
      </c>
      <c r="C46" s="30" t="s">
        <v>973</v>
      </c>
      <c r="D46" s="13">
        <v>155000</v>
      </c>
      <c r="E46" s="14">
        <v>793.99</v>
      </c>
      <c r="F46" s="15">
        <v>7.7000000000000002E-3</v>
      </c>
      <c r="G46" s="15"/>
    </row>
    <row r="47" spans="1:7" x14ac:dyDescent="0.3">
      <c r="A47" s="12" t="s">
        <v>1771</v>
      </c>
      <c r="B47" s="30" t="s">
        <v>1772</v>
      </c>
      <c r="C47" s="30" t="s">
        <v>917</v>
      </c>
      <c r="D47" s="13">
        <v>145000</v>
      </c>
      <c r="E47" s="14">
        <v>727.25</v>
      </c>
      <c r="F47" s="15">
        <v>7.0000000000000001E-3</v>
      </c>
      <c r="G47" s="15"/>
    </row>
    <row r="48" spans="1:7" x14ac:dyDescent="0.3">
      <c r="A48" s="12" t="s">
        <v>1841</v>
      </c>
      <c r="B48" s="30" t="s">
        <v>1842</v>
      </c>
      <c r="C48" s="30" t="s">
        <v>1050</v>
      </c>
      <c r="D48" s="13">
        <v>200000</v>
      </c>
      <c r="E48" s="14">
        <v>710.3</v>
      </c>
      <c r="F48" s="15">
        <v>6.8999999999999999E-3</v>
      </c>
      <c r="G48" s="15"/>
    </row>
    <row r="49" spans="1:7" x14ac:dyDescent="0.3">
      <c r="A49" s="12" t="s">
        <v>1843</v>
      </c>
      <c r="B49" s="30" t="s">
        <v>1844</v>
      </c>
      <c r="C49" s="30" t="s">
        <v>1026</v>
      </c>
      <c r="D49" s="13">
        <v>20000</v>
      </c>
      <c r="E49" s="14">
        <v>521.32000000000005</v>
      </c>
      <c r="F49" s="15">
        <v>5.0000000000000001E-3</v>
      </c>
      <c r="G49" s="15"/>
    </row>
    <row r="50" spans="1:7" x14ac:dyDescent="0.3">
      <c r="A50" s="12" t="s">
        <v>1845</v>
      </c>
      <c r="B50" s="30" t="s">
        <v>1846</v>
      </c>
      <c r="C50" s="30" t="s">
        <v>953</v>
      </c>
      <c r="D50" s="13">
        <v>377924</v>
      </c>
      <c r="E50" s="14">
        <v>499.43</v>
      </c>
      <c r="F50" s="15">
        <v>4.7999999999999996E-3</v>
      </c>
      <c r="G50" s="15"/>
    </row>
    <row r="51" spans="1:7" x14ac:dyDescent="0.3">
      <c r="A51" s="12" t="s">
        <v>1847</v>
      </c>
      <c r="B51" s="30" t="s">
        <v>1848</v>
      </c>
      <c r="C51" s="30" t="s">
        <v>939</v>
      </c>
      <c r="D51" s="13">
        <v>89478</v>
      </c>
      <c r="E51" s="14">
        <v>441.84</v>
      </c>
      <c r="F51" s="15">
        <v>4.3E-3</v>
      </c>
      <c r="G51" s="15"/>
    </row>
    <row r="52" spans="1:7" x14ac:dyDescent="0.3">
      <c r="A52" s="12" t="s">
        <v>1849</v>
      </c>
      <c r="B52" s="30" t="s">
        <v>1850</v>
      </c>
      <c r="C52" s="30" t="s">
        <v>1050</v>
      </c>
      <c r="D52" s="13">
        <v>90000</v>
      </c>
      <c r="E52" s="14">
        <v>432.5</v>
      </c>
      <c r="F52" s="15">
        <v>4.1999999999999997E-3</v>
      </c>
      <c r="G52" s="15"/>
    </row>
    <row r="53" spans="1:7" x14ac:dyDescent="0.3">
      <c r="A53" s="16" t="s">
        <v>104</v>
      </c>
      <c r="B53" s="31"/>
      <c r="C53" s="31"/>
      <c r="D53" s="17"/>
      <c r="E53" s="37">
        <v>99331.13</v>
      </c>
      <c r="F53" s="38">
        <v>0.95950000000000002</v>
      </c>
      <c r="G53" s="20"/>
    </row>
    <row r="54" spans="1:7" x14ac:dyDescent="0.3">
      <c r="A54" s="16" t="s">
        <v>1217</v>
      </c>
      <c r="B54" s="30"/>
      <c r="C54" s="30"/>
      <c r="D54" s="13"/>
      <c r="E54" s="14"/>
      <c r="F54" s="15"/>
      <c r="G54" s="15"/>
    </row>
    <row r="55" spans="1:7" x14ac:dyDescent="0.3">
      <c r="A55" s="16" t="s">
        <v>104</v>
      </c>
      <c r="B55" s="30"/>
      <c r="C55" s="30"/>
      <c r="D55" s="13"/>
      <c r="E55" s="39" t="s">
        <v>90</v>
      </c>
      <c r="F55" s="40" t="s">
        <v>90</v>
      </c>
      <c r="G55" s="15"/>
    </row>
    <row r="56" spans="1:7" x14ac:dyDescent="0.3">
      <c r="A56" s="21" t="s">
        <v>128</v>
      </c>
      <c r="B56" s="32"/>
      <c r="C56" s="32"/>
      <c r="D56" s="22"/>
      <c r="E56" s="27">
        <v>99331.13</v>
      </c>
      <c r="F56" s="28">
        <v>0.95950000000000002</v>
      </c>
      <c r="G56" s="20"/>
    </row>
    <row r="57" spans="1:7" x14ac:dyDescent="0.3">
      <c r="A57" s="12"/>
      <c r="B57" s="30"/>
      <c r="C57" s="30"/>
      <c r="D57" s="13"/>
      <c r="E57" s="14"/>
      <c r="F57" s="15"/>
      <c r="G57" s="15"/>
    </row>
    <row r="58" spans="1:7" x14ac:dyDescent="0.3">
      <c r="A58" s="16" t="s">
        <v>1218</v>
      </c>
      <c r="B58" s="30"/>
      <c r="C58" s="30"/>
      <c r="D58" s="13"/>
      <c r="E58" s="14"/>
      <c r="F58" s="15"/>
      <c r="G58" s="15"/>
    </row>
    <row r="59" spans="1:7" x14ac:dyDescent="0.3">
      <c r="A59" s="16" t="s">
        <v>1219</v>
      </c>
      <c r="B59" s="30"/>
      <c r="C59" s="30"/>
      <c r="D59" s="13"/>
      <c r="E59" s="14"/>
      <c r="F59" s="15"/>
      <c r="G59" s="15"/>
    </row>
    <row r="60" spans="1:7" x14ac:dyDescent="0.3">
      <c r="A60" s="12" t="s">
        <v>1247</v>
      </c>
      <c r="B60" s="30"/>
      <c r="C60" s="30" t="s">
        <v>925</v>
      </c>
      <c r="D60" s="13">
        <v>82800</v>
      </c>
      <c r="E60" s="14">
        <v>2052.5700000000002</v>
      </c>
      <c r="F60" s="15">
        <v>1.9823E-2</v>
      </c>
      <c r="G60" s="15"/>
    </row>
    <row r="61" spans="1:7" x14ac:dyDescent="0.3">
      <c r="A61" s="12" t="s">
        <v>1469</v>
      </c>
      <c r="B61" s="30"/>
      <c r="C61" s="30" t="s">
        <v>1470</v>
      </c>
      <c r="D61" s="13">
        <v>7950</v>
      </c>
      <c r="E61" s="14">
        <v>1417.29</v>
      </c>
      <c r="F61" s="15">
        <v>1.3687E-2</v>
      </c>
      <c r="G61" s="15"/>
    </row>
    <row r="62" spans="1:7" x14ac:dyDescent="0.3">
      <c r="A62" s="16" t="s">
        <v>104</v>
      </c>
      <c r="B62" s="31"/>
      <c r="C62" s="31"/>
      <c r="D62" s="17"/>
      <c r="E62" s="37">
        <v>3469.86</v>
      </c>
      <c r="F62" s="38">
        <v>3.3509999999999998E-2</v>
      </c>
      <c r="G62" s="20"/>
    </row>
    <row r="63" spans="1:7" x14ac:dyDescent="0.3">
      <c r="A63" s="12"/>
      <c r="B63" s="30"/>
      <c r="C63" s="30"/>
      <c r="D63" s="13"/>
      <c r="E63" s="14"/>
      <c r="F63" s="15"/>
      <c r="G63" s="15"/>
    </row>
    <row r="64" spans="1:7" x14ac:dyDescent="0.3">
      <c r="A64" s="12"/>
      <c r="B64" s="30"/>
      <c r="C64" s="30"/>
      <c r="D64" s="13"/>
      <c r="E64" s="14"/>
      <c r="F64" s="15"/>
      <c r="G64" s="15"/>
    </row>
    <row r="65" spans="1:7" x14ac:dyDescent="0.3">
      <c r="A65" s="12"/>
      <c r="B65" s="30"/>
      <c r="C65" s="30"/>
      <c r="D65" s="13"/>
      <c r="E65" s="14"/>
      <c r="F65" s="15"/>
      <c r="G65" s="15"/>
    </row>
    <row r="66" spans="1:7" x14ac:dyDescent="0.3">
      <c r="A66" s="21" t="s">
        <v>128</v>
      </c>
      <c r="B66" s="32"/>
      <c r="C66" s="32"/>
      <c r="D66" s="22"/>
      <c r="E66" s="18">
        <v>3469.86</v>
      </c>
      <c r="F66" s="19">
        <v>3.3509999999999998E-2</v>
      </c>
      <c r="G66" s="20"/>
    </row>
    <row r="67" spans="1:7" x14ac:dyDescent="0.3">
      <c r="A67" s="12"/>
      <c r="B67" s="30"/>
      <c r="C67" s="30"/>
      <c r="D67" s="13"/>
      <c r="E67" s="14"/>
      <c r="F67" s="15"/>
      <c r="G67" s="15"/>
    </row>
    <row r="68" spans="1:7" x14ac:dyDescent="0.3">
      <c r="A68" s="16" t="s">
        <v>91</v>
      </c>
      <c r="B68" s="30"/>
      <c r="C68" s="30"/>
      <c r="D68" s="13"/>
      <c r="E68" s="14"/>
      <c r="F68" s="15"/>
      <c r="G68" s="15"/>
    </row>
    <row r="69" spans="1:7" x14ac:dyDescent="0.3">
      <c r="A69" s="12"/>
      <c r="B69" s="30"/>
      <c r="C69" s="30"/>
      <c r="D69" s="13"/>
      <c r="E69" s="14"/>
      <c r="F69" s="15"/>
      <c r="G69" s="15"/>
    </row>
    <row r="70" spans="1:7" x14ac:dyDescent="0.3">
      <c r="A70" s="16" t="s">
        <v>92</v>
      </c>
      <c r="B70" s="30"/>
      <c r="C70" s="30"/>
      <c r="D70" s="13"/>
      <c r="E70" s="14"/>
      <c r="F70" s="15"/>
      <c r="G70" s="15"/>
    </row>
    <row r="71" spans="1:7" x14ac:dyDescent="0.3">
      <c r="A71" s="12" t="s">
        <v>1409</v>
      </c>
      <c r="B71" s="30" t="s">
        <v>1410</v>
      </c>
      <c r="C71" s="30" t="s">
        <v>95</v>
      </c>
      <c r="D71" s="13">
        <v>500000</v>
      </c>
      <c r="E71" s="14">
        <v>496.38</v>
      </c>
      <c r="F71" s="15">
        <v>4.7999999999999996E-3</v>
      </c>
      <c r="G71" s="15">
        <v>5.4301000000000002E-2</v>
      </c>
    </row>
    <row r="72" spans="1:7" x14ac:dyDescent="0.3">
      <c r="A72" s="16" t="s">
        <v>104</v>
      </c>
      <c r="B72" s="31"/>
      <c r="C72" s="31"/>
      <c r="D72" s="17"/>
      <c r="E72" s="37">
        <v>496.38</v>
      </c>
      <c r="F72" s="38">
        <v>4.7999999999999996E-3</v>
      </c>
      <c r="G72" s="20"/>
    </row>
    <row r="73" spans="1:7" x14ac:dyDescent="0.3">
      <c r="A73" s="12"/>
      <c r="B73" s="30"/>
      <c r="C73" s="30"/>
      <c r="D73" s="13"/>
      <c r="E73" s="14"/>
      <c r="F73" s="15"/>
      <c r="G73" s="15"/>
    </row>
    <row r="74" spans="1:7" x14ac:dyDescent="0.3">
      <c r="A74" s="21" t="s">
        <v>128</v>
      </c>
      <c r="B74" s="32"/>
      <c r="C74" s="32"/>
      <c r="D74" s="22"/>
      <c r="E74" s="18">
        <v>496.38</v>
      </c>
      <c r="F74" s="19">
        <v>4.7999999999999996E-3</v>
      </c>
      <c r="G74" s="20"/>
    </row>
    <row r="75" spans="1:7" x14ac:dyDescent="0.3">
      <c r="A75" s="12"/>
      <c r="B75" s="30"/>
      <c r="C75" s="30"/>
      <c r="D75" s="13"/>
      <c r="E75" s="14"/>
      <c r="F75" s="15"/>
      <c r="G75" s="15"/>
    </row>
    <row r="76" spans="1:7" x14ac:dyDescent="0.3">
      <c r="A76" s="12"/>
      <c r="B76" s="30"/>
      <c r="C76" s="30"/>
      <c r="D76" s="13"/>
      <c r="E76" s="14"/>
      <c r="F76" s="15"/>
      <c r="G76" s="15"/>
    </row>
    <row r="77" spans="1:7" x14ac:dyDescent="0.3">
      <c r="A77" s="16" t="s">
        <v>129</v>
      </c>
      <c r="B77" s="30"/>
      <c r="C77" s="30"/>
      <c r="D77" s="13"/>
      <c r="E77" s="14"/>
      <c r="F77" s="15"/>
      <c r="G77" s="15"/>
    </row>
    <row r="78" spans="1:7" x14ac:dyDescent="0.3">
      <c r="A78" s="12" t="s">
        <v>130</v>
      </c>
      <c r="B78" s="30"/>
      <c r="C78" s="30"/>
      <c r="D78" s="13"/>
      <c r="E78" s="14">
        <v>825.76</v>
      </c>
      <c r="F78" s="15">
        <v>8.0000000000000002E-3</v>
      </c>
      <c r="G78" s="15">
        <v>5.4016000000000002E-2</v>
      </c>
    </row>
    <row r="79" spans="1:7" x14ac:dyDescent="0.3">
      <c r="A79" s="16" t="s">
        <v>104</v>
      </c>
      <c r="B79" s="31"/>
      <c r="C79" s="31"/>
      <c r="D79" s="17"/>
      <c r="E79" s="37">
        <v>825.76</v>
      </c>
      <c r="F79" s="38">
        <v>8.0000000000000002E-3</v>
      </c>
      <c r="G79" s="20"/>
    </row>
    <row r="80" spans="1:7" x14ac:dyDescent="0.3">
      <c r="A80" s="12"/>
      <c r="B80" s="30"/>
      <c r="C80" s="30"/>
      <c r="D80" s="13"/>
      <c r="E80" s="14"/>
      <c r="F80" s="15"/>
      <c r="G80" s="15"/>
    </row>
    <row r="81" spans="1:7" x14ac:dyDescent="0.3">
      <c r="A81" s="21" t="s">
        <v>128</v>
      </c>
      <c r="B81" s="32"/>
      <c r="C81" s="32"/>
      <c r="D81" s="22"/>
      <c r="E81" s="18">
        <v>825.76</v>
      </c>
      <c r="F81" s="19">
        <v>8.0000000000000002E-3</v>
      </c>
      <c r="G81" s="20"/>
    </row>
    <row r="82" spans="1:7" x14ac:dyDescent="0.3">
      <c r="A82" s="12" t="s">
        <v>131</v>
      </c>
      <c r="B82" s="30"/>
      <c r="C82" s="30"/>
      <c r="D82" s="13"/>
      <c r="E82" s="14">
        <v>0.2444056</v>
      </c>
      <c r="F82" s="15">
        <v>1.9999999999999999E-6</v>
      </c>
      <c r="G82" s="15"/>
    </row>
    <row r="83" spans="1:7" x14ac:dyDescent="0.3">
      <c r="A83" s="12" t="s">
        <v>132</v>
      </c>
      <c r="B83" s="30"/>
      <c r="C83" s="30"/>
      <c r="D83" s="13"/>
      <c r="E83" s="14">
        <v>2889.5555943999998</v>
      </c>
      <c r="F83" s="15">
        <v>2.7698E-2</v>
      </c>
      <c r="G83" s="15">
        <v>5.4016000000000002E-2</v>
      </c>
    </row>
    <row r="84" spans="1:7" x14ac:dyDescent="0.3">
      <c r="A84" s="25" t="s">
        <v>133</v>
      </c>
      <c r="B84" s="33"/>
      <c r="C84" s="33"/>
      <c r="D84" s="26"/>
      <c r="E84" s="27">
        <v>103543.07</v>
      </c>
      <c r="F84" s="28">
        <v>1</v>
      </c>
      <c r="G84" s="28"/>
    </row>
    <row r="86" spans="1:7" x14ac:dyDescent="0.3">
      <c r="A86" s="1" t="s">
        <v>1417</v>
      </c>
    </row>
    <row r="89" spans="1:7" x14ac:dyDescent="0.3">
      <c r="A89" s="1" t="s">
        <v>1959</v>
      </c>
    </row>
    <row r="90" spans="1:7" x14ac:dyDescent="0.3">
      <c r="A90" s="47" t="s">
        <v>1960</v>
      </c>
      <c r="B90" s="34" t="s">
        <v>90</v>
      </c>
    </row>
    <row r="91" spans="1:7" x14ac:dyDescent="0.3">
      <c r="A91" t="s">
        <v>1961</v>
      </c>
    </row>
    <row r="92" spans="1:7" x14ac:dyDescent="0.3">
      <c r="A92" t="s">
        <v>1962</v>
      </c>
      <c r="B92" t="s">
        <v>1963</v>
      </c>
      <c r="C92" t="s">
        <v>1963</v>
      </c>
    </row>
    <row r="93" spans="1:7" x14ac:dyDescent="0.3">
      <c r="B93" s="48">
        <v>44771</v>
      </c>
      <c r="C93" s="48">
        <v>44803</v>
      </c>
    </row>
    <row r="94" spans="1:7" x14ac:dyDescent="0.3">
      <c r="A94" t="s">
        <v>1967</v>
      </c>
      <c r="B94">
        <v>17.3367</v>
      </c>
      <c r="C94">
        <v>18.425899999999999</v>
      </c>
      <c r="E94" s="2"/>
      <c r="G94"/>
    </row>
    <row r="95" spans="1:7" x14ac:dyDescent="0.3">
      <c r="A95" t="s">
        <v>1968</v>
      </c>
      <c r="B95">
        <v>17.3367</v>
      </c>
      <c r="C95">
        <v>18.425899999999999</v>
      </c>
      <c r="E95" s="2"/>
      <c r="G95"/>
    </row>
    <row r="96" spans="1:7" x14ac:dyDescent="0.3">
      <c r="A96" t="s">
        <v>1992</v>
      </c>
      <c r="B96">
        <v>16.832000000000001</v>
      </c>
      <c r="C96">
        <v>17.868500000000001</v>
      </c>
      <c r="E96" s="2"/>
      <c r="G96"/>
    </row>
    <row r="97" spans="1:7" x14ac:dyDescent="0.3">
      <c r="A97" t="s">
        <v>1993</v>
      </c>
      <c r="B97">
        <v>16.831199999999999</v>
      </c>
      <c r="C97">
        <v>17.867599999999999</v>
      </c>
      <c r="E97" s="2"/>
      <c r="G97"/>
    </row>
    <row r="98" spans="1:7" x14ac:dyDescent="0.3">
      <c r="E98" s="2"/>
      <c r="G98"/>
    </row>
    <row r="99" spans="1:7" x14ac:dyDescent="0.3">
      <c r="A99" t="s">
        <v>1978</v>
      </c>
      <c r="B99" s="34" t="s">
        <v>90</v>
      </c>
    </row>
    <row r="100" spans="1:7" x14ac:dyDescent="0.3">
      <c r="A100" t="s">
        <v>1979</v>
      </c>
      <c r="B100" s="34" t="s">
        <v>90</v>
      </c>
    </row>
    <row r="101" spans="1:7" ht="28.8" x14ac:dyDescent="0.3">
      <c r="A101" s="47" t="s">
        <v>1980</v>
      </c>
      <c r="B101" s="34" t="s">
        <v>90</v>
      </c>
    </row>
    <row r="102" spans="1:7" x14ac:dyDescent="0.3">
      <c r="A102" s="47" t="s">
        <v>1981</v>
      </c>
      <c r="B102" s="34" t="s">
        <v>90</v>
      </c>
    </row>
    <row r="103" spans="1:7" x14ac:dyDescent="0.3">
      <c r="A103" t="s">
        <v>2022</v>
      </c>
      <c r="B103" s="49">
        <v>1.7586759999999999</v>
      </c>
    </row>
    <row r="104" spans="1:7" ht="28.8" x14ac:dyDescent="0.3">
      <c r="A104" s="47" t="s">
        <v>1983</v>
      </c>
      <c r="B104" s="34">
        <v>3469.8568500000001</v>
      </c>
    </row>
    <row r="105" spans="1:7" ht="28.8" x14ac:dyDescent="0.3">
      <c r="A105" s="47" t="s">
        <v>1984</v>
      </c>
      <c r="B105" s="34" t="s">
        <v>90</v>
      </c>
    </row>
    <row r="106" spans="1:7" x14ac:dyDescent="0.3">
      <c r="A106" t="s">
        <v>2116</v>
      </c>
      <c r="B106" s="34" t="s">
        <v>90</v>
      </c>
    </row>
    <row r="107" spans="1:7" x14ac:dyDescent="0.3">
      <c r="A107" t="s">
        <v>2117</v>
      </c>
      <c r="B107" s="34" t="s">
        <v>90</v>
      </c>
    </row>
    <row r="109" spans="1:7" ht="28.8" x14ac:dyDescent="0.3">
      <c r="A109" s="67" t="s">
        <v>2167</v>
      </c>
      <c r="B109" s="57" t="s">
        <v>2168</v>
      </c>
      <c r="C109" s="57" t="s">
        <v>2125</v>
      </c>
      <c r="D109" s="77" t="s">
        <v>2126</v>
      </c>
    </row>
    <row r="110" spans="1:7" ht="78.599999999999994" customHeight="1" x14ac:dyDescent="0.3">
      <c r="A110" s="72" t="str">
        <f>HYPERLINK("[EDEL_Portfolio Monthly Notes 31-Aug-2022.xlsx]EEMOF1!A1","EDELWEISS RECENTLY LISTED IPO FUND")</f>
        <v>EDELWEISS RECENTLY LISTED IPO FUND</v>
      </c>
      <c r="B110" s="58"/>
      <c r="C110" s="58" t="s">
        <v>2152</v>
      </c>
      <c r="D110"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B7F2F-3F2C-46F7-B975-407BB459619A}">
  <dimension ref="A1:H56"/>
  <sheetViews>
    <sheetView showGridLines="0" workbookViewId="0">
      <pane ySplit="4" topLeftCell="A47" activePane="bottomLeft" state="frozen"/>
      <selection sqref="A1:B1"/>
      <selection pane="bottomLeft" activeCell="A55" sqref="A55:D55"/>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67</v>
      </c>
      <c r="B1" s="65"/>
      <c r="C1" s="65"/>
      <c r="D1" s="65"/>
      <c r="E1" s="65"/>
      <c r="F1" s="65"/>
      <c r="G1" s="65"/>
      <c r="H1" s="51" t="str">
        <f>HYPERLINK("[EDEL_Portfolio Monthly 31-Aug-2022.xlsx]Index!A1","Index")</f>
        <v>Index</v>
      </c>
    </row>
    <row r="2" spans="1:8" ht="18" x14ac:dyDescent="0.3">
      <c r="A2" s="65" t="s">
        <v>68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844</v>
      </c>
      <c r="B8" s="30" t="s">
        <v>845</v>
      </c>
      <c r="C8" s="30" t="s">
        <v>846</v>
      </c>
      <c r="D8" s="13">
        <v>2578</v>
      </c>
      <c r="E8" s="14">
        <v>38.31</v>
      </c>
      <c r="F8" s="15">
        <v>0.25580000000000003</v>
      </c>
      <c r="G8" s="15"/>
    </row>
    <row r="9" spans="1:8" x14ac:dyDescent="0.3">
      <c r="A9" s="12" t="s">
        <v>880</v>
      </c>
      <c r="B9" s="30" t="s">
        <v>881</v>
      </c>
      <c r="C9" s="30" t="s">
        <v>846</v>
      </c>
      <c r="D9" s="13">
        <v>4087</v>
      </c>
      <c r="E9" s="14">
        <v>36.26</v>
      </c>
      <c r="F9" s="15">
        <v>0.24210000000000001</v>
      </c>
      <c r="G9" s="15"/>
    </row>
    <row r="10" spans="1:8" x14ac:dyDescent="0.3">
      <c r="A10" s="12" t="s">
        <v>944</v>
      </c>
      <c r="B10" s="30" t="s">
        <v>945</v>
      </c>
      <c r="C10" s="30" t="s">
        <v>846</v>
      </c>
      <c r="D10" s="13">
        <v>2292</v>
      </c>
      <c r="E10" s="14">
        <v>17.22</v>
      </c>
      <c r="F10" s="15">
        <v>0.115</v>
      </c>
      <c r="G10" s="15"/>
    </row>
    <row r="11" spans="1:8" x14ac:dyDescent="0.3">
      <c r="A11" s="12" t="s">
        <v>1084</v>
      </c>
      <c r="B11" s="30" t="s">
        <v>1085</v>
      </c>
      <c r="C11" s="30" t="s">
        <v>846</v>
      </c>
      <c r="D11" s="13">
        <v>3166</v>
      </c>
      <c r="E11" s="14">
        <v>16.82</v>
      </c>
      <c r="F11" s="15">
        <v>0.1123</v>
      </c>
      <c r="G11" s="15"/>
    </row>
    <row r="12" spans="1:8" x14ac:dyDescent="0.3">
      <c r="A12" s="12" t="s">
        <v>870</v>
      </c>
      <c r="B12" s="30" t="s">
        <v>871</v>
      </c>
      <c r="C12" s="30" t="s">
        <v>846</v>
      </c>
      <c r="D12" s="13">
        <v>863</v>
      </c>
      <c r="E12" s="14">
        <v>16.53</v>
      </c>
      <c r="F12" s="15">
        <v>0.1104</v>
      </c>
      <c r="G12" s="15"/>
    </row>
    <row r="13" spans="1:8" x14ac:dyDescent="0.3">
      <c r="A13" s="12" t="s">
        <v>931</v>
      </c>
      <c r="B13" s="30" t="s">
        <v>932</v>
      </c>
      <c r="C13" s="30" t="s">
        <v>846</v>
      </c>
      <c r="D13" s="13">
        <v>797</v>
      </c>
      <c r="E13" s="14">
        <v>8.83</v>
      </c>
      <c r="F13" s="15">
        <v>5.8900000000000001E-2</v>
      </c>
      <c r="G13" s="15"/>
    </row>
    <row r="14" spans="1:8" x14ac:dyDescent="0.3">
      <c r="A14" s="12" t="s">
        <v>992</v>
      </c>
      <c r="B14" s="30" t="s">
        <v>993</v>
      </c>
      <c r="C14" s="30" t="s">
        <v>846</v>
      </c>
      <c r="D14" s="13">
        <v>578</v>
      </c>
      <c r="E14" s="14">
        <v>3.66</v>
      </c>
      <c r="F14" s="15">
        <v>2.4500000000000001E-2</v>
      </c>
      <c r="G14" s="15"/>
    </row>
    <row r="15" spans="1:8" x14ac:dyDescent="0.3">
      <c r="A15" s="12" t="s">
        <v>1033</v>
      </c>
      <c r="B15" s="30" t="s">
        <v>1034</v>
      </c>
      <c r="C15" s="30" t="s">
        <v>846</v>
      </c>
      <c r="D15" s="13">
        <v>2279</v>
      </c>
      <c r="E15" s="14">
        <v>2.98</v>
      </c>
      <c r="F15" s="15">
        <v>1.9900000000000001E-2</v>
      </c>
      <c r="G15" s="15"/>
    </row>
    <row r="16" spans="1:8" x14ac:dyDescent="0.3">
      <c r="A16" s="12" t="s">
        <v>990</v>
      </c>
      <c r="B16" s="30" t="s">
        <v>991</v>
      </c>
      <c r="C16" s="30" t="s">
        <v>846</v>
      </c>
      <c r="D16" s="13">
        <v>2447</v>
      </c>
      <c r="E16" s="14">
        <v>2.86</v>
      </c>
      <c r="F16" s="15">
        <v>1.9099999999999999E-2</v>
      </c>
      <c r="G16" s="15"/>
    </row>
    <row r="17" spans="1:7" x14ac:dyDescent="0.3">
      <c r="A17" s="12" t="s">
        <v>954</v>
      </c>
      <c r="B17" s="30" t="s">
        <v>955</v>
      </c>
      <c r="C17" s="30" t="s">
        <v>846</v>
      </c>
      <c r="D17" s="13">
        <v>848</v>
      </c>
      <c r="E17" s="14">
        <v>2.36</v>
      </c>
      <c r="F17" s="15">
        <v>1.5800000000000002E-2</v>
      </c>
      <c r="G17" s="15"/>
    </row>
    <row r="18" spans="1:7" x14ac:dyDescent="0.3">
      <c r="A18" s="12" t="s">
        <v>1694</v>
      </c>
      <c r="B18" s="30" t="s">
        <v>1695</v>
      </c>
      <c r="C18" s="30" t="s">
        <v>846</v>
      </c>
      <c r="D18" s="13">
        <v>3807</v>
      </c>
      <c r="E18" s="14">
        <v>1.87</v>
      </c>
      <c r="F18" s="15">
        <v>1.2500000000000001E-2</v>
      </c>
      <c r="G18" s="15"/>
    </row>
    <row r="19" spans="1:7" x14ac:dyDescent="0.3">
      <c r="A19" s="12" t="s">
        <v>865</v>
      </c>
      <c r="B19" s="30" t="s">
        <v>866</v>
      </c>
      <c r="C19" s="30" t="s">
        <v>846</v>
      </c>
      <c r="D19" s="13">
        <v>3639</v>
      </c>
      <c r="E19" s="14">
        <v>1.3</v>
      </c>
      <c r="F19" s="15">
        <v>8.6999999999999994E-3</v>
      </c>
      <c r="G19" s="15"/>
    </row>
    <row r="20" spans="1:7" x14ac:dyDescent="0.3">
      <c r="A20" s="12" t="s">
        <v>2121</v>
      </c>
      <c r="B20" s="30" t="s">
        <v>1683</v>
      </c>
      <c r="C20" s="30" t="s">
        <v>846</v>
      </c>
      <c r="D20" s="13">
        <v>1752</v>
      </c>
      <c r="E20" s="14">
        <v>0</v>
      </c>
      <c r="F20" s="15">
        <v>0</v>
      </c>
      <c r="G20" s="15"/>
    </row>
    <row r="21" spans="1:7" x14ac:dyDescent="0.3">
      <c r="A21" s="16" t="s">
        <v>104</v>
      </c>
      <c r="B21" s="31"/>
      <c r="C21" s="31"/>
      <c r="D21" s="17"/>
      <c r="E21" s="37">
        <v>149</v>
      </c>
      <c r="F21" s="38">
        <v>0.995</v>
      </c>
      <c r="G21" s="20"/>
    </row>
    <row r="22" spans="1:7" x14ac:dyDescent="0.3">
      <c r="A22" s="16" t="s">
        <v>1217</v>
      </c>
      <c r="B22" s="30"/>
      <c r="C22" s="30"/>
      <c r="D22" s="13"/>
      <c r="E22" s="14"/>
      <c r="F22" s="15"/>
      <c r="G22" s="15"/>
    </row>
    <row r="23" spans="1:7" x14ac:dyDescent="0.3">
      <c r="A23" s="16" t="s">
        <v>104</v>
      </c>
      <c r="B23" s="30"/>
      <c r="C23" s="30"/>
      <c r="D23" s="13"/>
      <c r="E23" s="39" t="s">
        <v>90</v>
      </c>
      <c r="F23" s="40" t="s">
        <v>90</v>
      </c>
      <c r="G23" s="15"/>
    </row>
    <row r="24" spans="1:7" x14ac:dyDescent="0.3">
      <c r="A24" s="21" t="s">
        <v>128</v>
      </c>
      <c r="B24" s="32"/>
      <c r="C24" s="32"/>
      <c r="D24" s="22"/>
      <c r="E24" s="27">
        <v>149</v>
      </c>
      <c r="F24" s="28">
        <v>0.995</v>
      </c>
      <c r="G24" s="20"/>
    </row>
    <row r="25" spans="1:7" x14ac:dyDescent="0.3">
      <c r="A25" s="12"/>
      <c r="B25" s="30"/>
      <c r="C25" s="30"/>
      <c r="D25" s="13"/>
      <c r="E25" s="14"/>
      <c r="F25" s="15"/>
      <c r="G25" s="15"/>
    </row>
    <row r="26" spans="1:7" x14ac:dyDescent="0.3">
      <c r="A26" s="12"/>
      <c r="B26" s="30"/>
      <c r="C26" s="30"/>
      <c r="D26" s="13"/>
      <c r="E26" s="14"/>
      <c r="F26" s="15"/>
      <c r="G26" s="15"/>
    </row>
    <row r="27" spans="1:7" x14ac:dyDescent="0.3">
      <c r="A27" s="16" t="s">
        <v>129</v>
      </c>
      <c r="B27" s="30"/>
      <c r="C27" s="30"/>
      <c r="D27" s="13"/>
      <c r="E27" s="14"/>
      <c r="F27" s="15"/>
      <c r="G27" s="15"/>
    </row>
    <row r="28" spans="1:7" x14ac:dyDescent="0.3">
      <c r="A28" s="12" t="s">
        <v>130</v>
      </c>
      <c r="B28" s="30"/>
      <c r="C28" s="30"/>
      <c r="D28" s="13"/>
      <c r="E28" s="14">
        <v>0.8</v>
      </c>
      <c r="F28" s="15">
        <v>5.3E-3</v>
      </c>
      <c r="G28" s="15">
        <v>5.4016000000000002E-2</v>
      </c>
    </row>
    <row r="29" spans="1:7" x14ac:dyDescent="0.3">
      <c r="A29" s="16" t="s">
        <v>104</v>
      </c>
      <c r="B29" s="31"/>
      <c r="C29" s="31"/>
      <c r="D29" s="17"/>
      <c r="E29" s="37">
        <v>0.8</v>
      </c>
      <c r="F29" s="38">
        <v>5.3E-3</v>
      </c>
      <c r="G29" s="20"/>
    </row>
    <row r="30" spans="1:7" x14ac:dyDescent="0.3">
      <c r="A30" s="12"/>
      <c r="B30" s="30"/>
      <c r="C30" s="30"/>
      <c r="D30" s="13"/>
      <c r="E30" s="14"/>
      <c r="F30" s="15"/>
      <c r="G30" s="15"/>
    </row>
    <row r="31" spans="1:7" x14ac:dyDescent="0.3">
      <c r="A31" s="21" t="s">
        <v>128</v>
      </c>
      <c r="B31" s="32"/>
      <c r="C31" s="32"/>
      <c r="D31" s="22"/>
      <c r="E31" s="18">
        <v>0.8</v>
      </c>
      <c r="F31" s="19">
        <v>5.3E-3</v>
      </c>
      <c r="G31" s="20"/>
    </row>
    <row r="32" spans="1:7" x14ac:dyDescent="0.3">
      <c r="A32" s="12" t="s">
        <v>131</v>
      </c>
      <c r="B32" s="30"/>
      <c r="C32" s="30"/>
      <c r="D32" s="13"/>
      <c r="E32" s="14">
        <v>2.3670000000000001E-4</v>
      </c>
      <c r="F32" s="15">
        <v>9.9999999999999995E-7</v>
      </c>
      <c r="G32" s="15"/>
    </row>
    <row r="33" spans="1:7" x14ac:dyDescent="0.3">
      <c r="A33" s="12" t="s">
        <v>132</v>
      </c>
      <c r="B33" s="30"/>
      <c r="C33" s="30"/>
      <c r="D33" s="13"/>
      <c r="E33" s="23">
        <v>-2.02367E-2</v>
      </c>
      <c r="F33" s="24">
        <v>-3.01E-4</v>
      </c>
      <c r="G33" s="15">
        <v>5.4016000000000002E-2</v>
      </c>
    </row>
    <row r="34" spans="1:7" x14ac:dyDescent="0.3">
      <c r="A34" s="25" t="s">
        <v>133</v>
      </c>
      <c r="B34" s="33"/>
      <c r="C34" s="33"/>
      <c r="D34" s="26"/>
      <c r="E34" s="27">
        <v>149.78</v>
      </c>
      <c r="F34" s="28">
        <v>1</v>
      </c>
      <c r="G34" s="28"/>
    </row>
    <row r="36" spans="1:7" ht="45.6" customHeight="1" x14ac:dyDescent="0.3">
      <c r="A36" s="66" t="s">
        <v>2120</v>
      </c>
      <c r="B36" s="66"/>
      <c r="C36" s="66"/>
      <c r="D36" s="66"/>
      <c r="E36" s="66"/>
      <c r="F36" s="66"/>
      <c r="G36" s="66"/>
    </row>
    <row r="39" spans="1:7" x14ac:dyDescent="0.3">
      <c r="A39" s="1" t="s">
        <v>1959</v>
      </c>
    </row>
    <row r="40" spans="1:7" x14ac:dyDescent="0.3">
      <c r="A40" s="47" t="s">
        <v>1960</v>
      </c>
      <c r="B40" s="34" t="s">
        <v>90</v>
      </c>
    </row>
    <row r="41" spans="1:7" x14ac:dyDescent="0.3">
      <c r="A41" t="s">
        <v>1961</v>
      </c>
    </row>
    <row r="42" spans="1:7" x14ac:dyDescent="0.3">
      <c r="A42" t="s">
        <v>1962</v>
      </c>
      <c r="B42" t="s">
        <v>1963</v>
      </c>
      <c r="C42" t="s">
        <v>1963</v>
      </c>
    </row>
    <row r="43" spans="1:7" x14ac:dyDescent="0.3">
      <c r="B43" s="48">
        <v>44771</v>
      </c>
      <c r="C43" s="48">
        <v>44803</v>
      </c>
    </row>
    <row r="44" spans="1:7" x14ac:dyDescent="0.3">
      <c r="A44" t="s">
        <v>1986</v>
      </c>
      <c r="B44">
        <v>3819.0632999999998</v>
      </c>
      <c r="C44">
        <v>4033.9621999999999</v>
      </c>
      <c r="E44" s="2"/>
      <c r="G44"/>
    </row>
    <row r="45" spans="1:7" x14ac:dyDescent="0.3">
      <c r="E45" s="2"/>
      <c r="G45"/>
    </row>
    <row r="46" spans="1:7" x14ac:dyDescent="0.3">
      <c r="A46" t="s">
        <v>1978</v>
      </c>
      <c r="B46" s="34" t="s">
        <v>90</v>
      </c>
    </row>
    <row r="47" spans="1:7" x14ac:dyDescent="0.3">
      <c r="A47" t="s">
        <v>1979</v>
      </c>
      <c r="B47" s="34" t="s">
        <v>90</v>
      </c>
    </row>
    <row r="48" spans="1:7" ht="28.8" x14ac:dyDescent="0.3">
      <c r="A48" s="47" t="s">
        <v>1980</v>
      </c>
      <c r="B48" s="34" t="s">
        <v>90</v>
      </c>
    </row>
    <row r="49" spans="1:4" x14ac:dyDescent="0.3">
      <c r="A49" s="47" t="s">
        <v>1981</v>
      </c>
      <c r="B49" s="34" t="s">
        <v>90</v>
      </c>
    </row>
    <row r="50" spans="1:4" ht="28.8" x14ac:dyDescent="0.3">
      <c r="A50" s="47" t="s">
        <v>1983</v>
      </c>
      <c r="B50" s="34" t="s">
        <v>90</v>
      </c>
    </row>
    <row r="51" spans="1:4" ht="28.8" x14ac:dyDescent="0.3">
      <c r="A51" s="47" t="s">
        <v>1984</v>
      </c>
      <c r="B51" s="34" t="s">
        <v>90</v>
      </c>
    </row>
    <row r="52" spans="1:4" x14ac:dyDescent="0.3">
      <c r="A52" t="s">
        <v>2116</v>
      </c>
      <c r="B52" s="34" t="s">
        <v>90</v>
      </c>
    </row>
    <row r="53" spans="1:4" x14ac:dyDescent="0.3">
      <c r="A53" t="s">
        <v>2117</v>
      </c>
      <c r="B53" s="34" t="s">
        <v>90</v>
      </c>
    </row>
    <row r="55" spans="1:4" ht="28.8" x14ac:dyDescent="0.3">
      <c r="A55" s="67" t="s">
        <v>2167</v>
      </c>
      <c r="B55" s="57" t="s">
        <v>2168</v>
      </c>
      <c r="C55" s="57" t="s">
        <v>2125</v>
      </c>
      <c r="D55" s="77" t="s">
        <v>2126</v>
      </c>
    </row>
    <row r="56" spans="1:4" ht="75" customHeight="1" x14ac:dyDescent="0.3">
      <c r="A56" s="72" t="str">
        <f>HYPERLINK("[EDEL_Portfolio Monthly Notes 31-Aug-2022.xlsx]EENFBA!A1","Edelweiss ETF - Nifty Bank")</f>
        <v>Edelweiss ETF - Nifty Bank</v>
      </c>
      <c r="B56" s="58"/>
      <c r="C56" s="58" t="s">
        <v>2153</v>
      </c>
      <c r="D56" s="58"/>
    </row>
  </sheetData>
  <mergeCells count="3">
    <mergeCell ref="A1:G1"/>
    <mergeCell ref="A2:G2"/>
    <mergeCell ref="A36:G36"/>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A8006-C9CB-4BA4-ADD5-A470279A414C}">
  <dimension ref="A1:H232"/>
  <sheetViews>
    <sheetView showGridLines="0" workbookViewId="0">
      <pane ySplit="4" topLeftCell="A223" activePane="bottomLeft" state="frozen"/>
      <selection sqref="A1:B1"/>
      <selection pane="bottomLeft" activeCell="A231" sqref="A231:D231"/>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69</v>
      </c>
      <c r="B1" s="65"/>
      <c r="C1" s="65"/>
      <c r="D1" s="65"/>
      <c r="E1" s="65"/>
      <c r="F1" s="65"/>
      <c r="G1" s="65"/>
      <c r="H1" s="51" t="str">
        <f>HYPERLINK("[EDEL_Portfolio Monthly 31-Aug-2022.xlsx]Index!A1","Index")</f>
        <v>Index</v>
      </c>
    </row>
    <row r="2" spans="1:8" ht="18" x14ac:dyDescent="0.3">
      <c r="A2" s="65" t="s">
        <v>70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880</v>
      </c>
      <c r="B8" s="30" t="s">
        <v>881</v>
      </c>
      <c r="C8" s="30" t="s">
        <v>846</v>
      </c>
      <c r="D8" s="13">
        <v>207080</v>
      </c>
      <c r="E8" s="14">
        <v>1837.42</v>
      </c>
      <c r="F8" s="15">
        <v>5.8999999999999997E-2</v>
      </c>
      <c r="G8" s="15"/>
    </row>
    <row r="9" spans="1:8" x14ac:dyDescent="0.3">
      <c r="A9" s="12" t="s">
        <v>844</v>
      </c>
      <c r="B9" s="30" t="s">
        <v>845</v>
      </c>
      <c r="C9" s="30" t="s">
        <v>846</v>
      </c>
      <c r="D9" s="13">
        <v>101453</v>
      </c>
      <c r="E9" s="14">
        <v>1507.69</v>
      </c>
      <c r="F9" s="15">
        <v>4.8399999999999999E-2</v>
      </c>
      <c r="G9" s="15"/>
    </row>
    <row r="10" spans="1:8" x14ac:dyDescent="0.3">
      <c r="A10" s="12" t="s">
        <v>841</v>
      </c>
      <c r="B10" s="30" t="s">
        <v>842</v>
      </c>
      <c r="C10" s="30" t="s">
        <v>843</v>
      </c>
      <c r="D10" s="13">
        <v>51904</v>
      </c>
      <c r="E10" s="14">
        <v>1369.2</v>
      </c>
      <c r="F10" s="15">
        <v>4.3900000000000002E-2</v>
      </c>
      <c r="G10" s="15"/>
    </row>
    <row r="11" spans="1:8" x14ac:dyDescent="0.3">
      <c r="A11" s="12" t="s">
        <v>1046</v>
      </c>
      <c r="B11" s="30" t="s">
        <v>1047</v>
      </c>
      <c r="C11" s="30" t="s">
        <v>1045</v>
      </c>
      <c r="D11" s="13">
        <v>378348</v>
      </c>
      <c r="E11" s="14">
        <v>1212.6099999999999</v>
      </c>
      <c r="F11" s="15">
        <v>3.8899999999999997E-2</v>
      </c>
      <c r="G11" s="15"/>
    </row>
    <row r="12" spans="1:8" x14ac:dyDescent="0.3">
      <c r="A12" s="12" t="s">
        <v>1084</v>
      </c>
      <c r="B12" s="30" t="s">
        <v>1085</v>
      </c>
      <c r="C12" s="30" t="s">
        <v>846</v>
      </c>
      <c r="D12" s="13">
        <v>189065</v>
      </c>
      <c r="E12" s="14">
        <v>1004.41</v>
      </c>
      <c r="F12" s="15">
        <v>3.2199999999999999E-2</v>
      </c>
      <c r="G12" s="15"/>
    </row>
    <row r="13" spans="1:8" x14ac:dyDescent="0.3">
      <c r="A13" s="12" t="s">
        <v>1139</v>
      </c>
      <c r="B13" s="30" t="s">
        <v>1140</v>
      </c>
      <c r="C13" s="30" t="s">
        <v>861</v>
      </c>
      <c r="D13" s="13">
        <v>63811</v>
      </c>
      <c r="E13" s="14">
        <v>952.67</v>
      </c>
      <c r="F13" s="15">
        <v>3.0599999999999999E-2</v>
      </c>
      <c r="G13" s="15"/>
    </row>
    <row r="14" spans="1:8" x14ac:dyDescent="0.3">
      <c r="A14" s="12" t="s">
        <v>1119</v>
      </c>
      <c r="B14" s="30" t="s">
        <v>1120</v>
      </c>
      <c r="C14" s="30" t="s">
        <v>909</v>
      </c>
      <c r="D14" s="13">
        <v>107839</v>
      </c>
      <c r="E14" s="14">
        <v>783.56</v>
      </c>
      <c r="F14" s="15">
        <v>2.52E-2</v>
      </c>
      <c r="G14" s="15"/>
    </row>
    <row r="15" spans="1:8" x14ac:dyDescent="0.3">
      <c r="A15" s="12" t="s">
        <v>1186</v>
      </c>
      <c r="B15" s="30" t="s">
        <v>1187</v>
      </c>
      <c r="C15" s="30" t="s">
        <v>1188</v>
      </c>
      <c r="D15" s="13">
        <v>39740</v>
      </c>
      <c r="E15" s="14">
        <v>764</v>
      </c>
      <c r="F15" s="15">
        <v>2.4500000000000001E-2</v>
      </c>
      <c r="G15" s="15"/>
    </row>
    <row r="16" spans="1:8" x14ac:dyDescent="0.3">
      <c r="A16" s="12" t="s">
        <v>944</v>
      </c>
      <c r="B16" s="30" t="s">
        <v>945</v>
      </c>
      <c r="C16" s="30" t="s">
        <v>846</v>
      </c>
      <c r="D16" s="13">
        <v>93705</v>
      </c>
      <c r="E16" s="14">
        <v>704.19</v>
      </c>
      <c r="F16" s="15">
        <v>2.2599999999999999E-2</v>
      </c>
      <c r="G16" s="15"/>
    </row>
    <row r="17" spans="1:7" x14ac:dyDescent="0.3">
      <c r="A17" s="12" t="s">
        <v>856</v>
      </c>
      <c r="B17" s="30" t="s">
        <v>857</v>
      </c>
      <c r="C17" s="30" t="s">
        <v>858</v>
      </c>
      <c r="D17" s="13">
        <v>72391</v>
      </c>
      <c r="E17" s="14">
        <v>646.49</v>
      </c>
      <c r="F17" s="15">
        <v>2.0799999999999999E-2</v>
      </c>
      <c r="G17" s="15"/>
    </row>
    <row r="18" spans="1:7" x14ac:dyDescent="0.3">
      <c r="A18" s="12" t="s">
        <v>1043</v>
      </c>
      <c r="B18" s="30" t="s">
        <v>1044</v>
      </c>
      <c r="C18" s="30" t="s">
        <v>1045</v>
      </c>
      <c r="D18" s="13">
        <v>22479</v>
      </c>
      <c r="E18" s="14">
        <v>597.91</v>
      </c>
      <c r="F18" s="15">
        <v>1.9199999999999998E-2</v>
      </c>
      <c r="G18" s="15"/>
    </row>
    <row r="19" spans="1:7" x14ac:dyDescent="0.3">
      <c r="A19" s="12" t="s">
        <v>1066</v>
      </c>
      <c r="B19" s="30" t="s">
        <v>1067</v>
      </c>
      <c r="C19" s="30" t="s">
        <v>884</v>
      </c>
      <c r="D19" s="13">
        <v>276856</v>
      </c>
      <c r="E19" s="14">
        <v>454.04</v>
      </c>
      <c r="F19" s="15">
        <v>1.46E-2</v>
      </c>
      <c r="G19" s="15"/>
    </row>
    <row r="20" spans="1:7" x14ac:dyDescent="0.3">
      <c r="A20" s="12" t="s">
        <v>850</v>
      </c>
      <c r="B20" s="30" t="s">
        <v>851</v>
      </c>
      <c r="C20" s="30" t="s">
        <v>852</v>
      </c>
      <c r="D20" s="13">
        <v>16884</v>
      </c>
      <c r="E20" s="14">
        <v>413.05</v>
      </c>
      <c r="F20" s="15">
        <v>1.3299999999999999E-2</v>
      </c>
      <c r="G20" s="15"/>
    </row>
    <row r="21" spans="1:7" x14ac:dyDescent="0.3">
      <c r="A21" s="12" t="s">
        <v>859</v>
      </c>
      <c r="B21" s="30" t="s">
        <v>860</v>
      </c>
      <c r="C21" s="30" t="s">
        <v>861</v>
      </c>
      <c r="D21" s="13">
        <v>40816</v>
      </c>
      <c r="E21" s="14">
        <v>383.24</v>
      </c>
      <c r="F21" s="15">
        <v>1.23E-2</v>
      </c>
      <c r="G21" s="15"/>
    </row>
    <row r="22" spans="1:7" x14ac:dyDescent="0.3">
      <c r="A22" s="12" t="s">
        <v>931</v>
      </c>
      <c r="B22" s="30" t="s">
        <v>932</v>
      </c>
      <c r="C22" s="30" t="s">
        <v>846</v>
      </c>
      <c r="D22" s="13">
        <v>32414</v>
      </c>
      <c r="E22" s="14">
        <v>358.97</v>
      </c>
      <c r="F22" s="15">
        <v>1.15E-2</v>
      </c>
      <c r="G22" s="15"/>
    </row>
    <row r="23" spans="1:7" x14ac:dyDescent="0.3">
      <c r="A23" s="12" t="s">
        <v>900</v>
      </c>
      <c r="B23" s="30" t="s">
        <v>901</v>
      </c>
      <c r="C23" s="30" t="s">
        <v>861</v>
      </c>
      <c r="D23" s="13">
        <v>10840</v>
      </c>
      <c r="E23" s="14">
        <v>348.09</v>
      </c>
      <c r="F23" s="15">
        <v>1.12E-2</v>
      </c>
      <c r="G23" s="15"/>
    </row>
    <row r="24" spans="1:7" x14ac:dyDescent="0.3">
      <c r="A24" s="12" t="s">
        <v>1174</v>
      </c>
      <c r="B24" s="30" t="s">
        <v>1175</v>
      </c>
      <c r="C24" s="30" t="s">
        <v>1099</v>
      </c>
      <c r="D24" s="13">
        <v>10598</v>
      </c>
      <c r="E24" s="14">
        <v>345.79</v>
      </c>
      <c r="F24" s="15">
        <v>1.11E-2</v>
      </c>
      <c r="G24" s="15"/>
    </row>
    <row r="25" spans="1:7" x14ac:dyDescent="0.3">
      <c r="A25" s="12" t="s">
        <v>1107</v>
      </c>
      <c r="B25" s="30" t="s">
        <v>1108</v>
      </c>
      <c r="C25" s="30" t="s">
        <v>953</v>
      </c>
      <c r="D25" s="13">
        <v>112807</v>
      </c>
      <c r="E25" s="14">
        <v>322.01</v>
      </c>
      <c r="F25" s="15">
        <v>1.03E-2</v>
      </c>
      <c r="G25" s="15"/>
    </row>
    <row r="26" spans="1:7" x14ac:dyDescent="0.3">
      <c r="A26" s="12" t="s">
        <v>1209</v>
      </c>
      <c r="B26" s="30" t="s">
        <v>1210</v>
      </c>
      <c r="C26" s="30" t="s">
        <v>922</v>
      </c>
      <c r="D26" s="13">
        <v>104491</v>
      </c>
      <c r="E26" s="14">
        <v>320.26</v>
      </c>
      <c r="F26" s="15">
        <v>1.03E-2</v>
      </c>
      <c r="G26" s="15"/>
    </row>
    <row r="27" spans="1:7" x14ac:dyDescent="0.3">
      <c r="A27" s="12" t="s">
        <v>1424</v>
      </c>
      <c r="B27" s="30" t="s">
        <v>1425</v>
      </c>
      <c r="C27" s="30" t="s">
        <v>861</v>
      </c>
      <c r="D27" s="13">
        <v>3249</v>
      </c>
      <c r="E27" s="14">
        <v>293.04000000000002</v>
      </c>
      <c r="F27" s="15">
        <v>9.4000000000000004E-3</v>
      </c>
      <c r="G27" s="15"/>
    </row>
    <row r="28" spans="1:7" x14ac:dyDescent="0.3">
      <c r="A28" s="12" t="s">
        <v>920</v>
      </c>
      <c r="B28" s="30" t="s">
        <v>921</v>
      </c>
      <c r="C28" s="30" t="s">
        <v>922</v>
      </c>
      <c r="D28" s="13">
        <v>12425</v>
      </c>
      <c r="E28" s="14">
        <v>285.18</v>
      </c>
      <c r="F28" s="15">
        <v>9.1999999999999998E-3</v>
      </c>
      <c r="G28" s="15"/>
    </row>
    <row r="29" spans="1:7" x14ac:dyDescent="0.3">
      <c r="A29" s="12" t="s">
        <v>888</v>
      </c>
      <c r="B29" s="30" t="s">
        <v>889</v>
      </c>
      <c r="C29" s="30" t="s">
        <v>890</v>
      </c>
      <c r="D29" s="13">
        <v>36936</v>
      </c>
      <c r="E29" s="14">
        <v>284.13</v>
      </c>
      <c r="F29" s="15">
        <v>9.1000000000000004E-3</v>
      </c>
      <c r="G29" s="15"/>
    </row>
    <row r="30" spans="1:7" x14ac:dyDescent="0.3">
      <c r="A30" s="12" t="s">
        <v>1058</v>
      </c>
      <c r="B30" s="30" t="s">
        <v>1059</v>
      </c>
      <c r="C30" s="30" t="s">
        <v>861</v>
      </c>
      <c r="D30" s="13">
        <v>7987</v>
      </c>
      <c r="E30" s="14">
        <v>280.98</v>
      </c>
      <c r="F30" s="15">
        <v>8.9999999999999993E-3</v>
      </c>
      <c r="G30" s="15"/>
    </row>
    <row r="31" spans="1:7" x14ac:dyDescent="0.3">
      <c r="A31" s="12" t="s">
        <v>853</v>
      </c>
      <c r="B31" s="30" t="s">
        <v>854</v>
      </c>
      <c r="C31" s="30" t="s">
        <v>855</v>
      </c>
      <c r="D31" s="13">
        <v>3035</v>
      </c>
      <c r="E31" s="14">
        <v>275.64999999999998</v>
      </c>
      <c r="F31" s="15">
        <v>8.8000000000000005E-3</v>
      </c>
      <c r="G31" s="15"/>
    </row>
    <row r="32" spans="1:7" x14ac:dyDescent="0.3">
      <c r="A32" s="12" t="s">
        <v>1016</v>
      </c>
      <c r="B32" s="30" t="s">
        <v>1017</v>
      </c>
      <c r="C32" s="30" t="s">
        <v>855</v>
      </c>
      <c r="D32" s="13">
        <v>20966</v>
      </c>
      <c r="E32" s="14">
        <v>274.38</v>
      </c>
      <c r="F32" s="15">
        <v>8.8000000000000005E-3</v>
      </c>
      <c r="G32" s="15"/>
    </row>
    <row r="33" spans="1:7" x14ac:dyDescent="0.3">
      <c r="A33" s="12" t="s">
        <v>874</v>
      </c>
      <c r="B33" s="30" t="s">
        <v>875</v>
      </c>
      <c r="C33" s="30" t="s">
        <v>876</v>
      </c>
      <c r="D33" s="13">
        <v>191673</v>
      </c>
      <c r="E33" s="14">
        <v>265.66000000000003</v>
      </c>
      <c r="F33" s="15">
        <v>8.5000000000000006E-3</v>
      </c>
      <c r="G33" s="15"/>
    </row>
    <row r="34" spans="1:7" x14ac:dyDescent="0.3">
      <c r="A34" s="12" t="s">
        <v>1151</v>
      </c>
      <c r="B34" s="30" t="s">
        <v>1152</v>
      </c>
      <c r="C34" s="30" t="s">
        <v>1153</v>
      </c>
      <c r="D34" s="13">
        <v>108437</v>
      </c>
      <c r="E34" s="14">
        <v>254.61</v>
      </c>
      <c r="F34" s="15">
        <v>8.2000000000000007E-3</v>
      </c>
      <c r="G34" s="15"/>
    </row>
    <row r="35" spans="1:7" x14ac:dyDescent="0.3">
      <c r="A35" s="12" t="s">
        <v>974</v>
      </c>
      <c r="B35" s="30" t="s">
        <v>975</v>
      </c>
      <c r="C35" s="30" t="s">
        <v>895</v>
      </c>
      <c r="D35" s="13">
        <v>57353</v>
      </c>
      <c r="E35" s="14">
        <v>251.78</v>
      </c>
      <c r="F35" s="15">
        <v>8.0999999999999996E-3</v>
      </c>
      <c r="G35" s="15"/>
    </row>
    <row r="36" spans="1:7" x14ac:dyDescent="0.3">
      <c r="A36" s="12" t="s">
        <v>1422</v>
      </c>
      <c r="B36" s="30" t="s">
        <v>1423</v>
      </c>
      <c r="C36" s="30" t="s">
        <v>1026</v>
      </c>
      <c r="D36" s="13">
        <v>8260</v>
      </c>
      <c r="E36" s="14">
        <v>251.15</v>
      </c>
      <c r="F36" s="15">
        <v>8.0999999999999996E-3</v>
      </c>
      <c r="G36" s="15"/>
    </row>
    <row r="37" spans="1:7" x14ac:dyDescent="0.3">
      <c r="A37" s="12" t="s">
        <v>1115</v>
      </c>
      <c r="B37" s="30" t="s">
        <v>1116</v>
      </c>
      <c r="C37" s="30" t="s">
        <v>864</v>
      </c>
      <c r="D37" s="13">
        <v>3646</v>
      </c>
      <c r="E37" s="14">
        <v>243.47</v>
      </c>
      <c r="F37" s="15">
        <v>7.7999999999999996E-3</v>
      </c>
      <c r="G37" s="15"/>
    </row>
    <row r="38" spans="1:7" x14ac:dyDescent="0.3">
      <c r="A38" s="12" t="s">
        <v>1537</v>
      </c>
      <c r="B38" s="30" t="s">
        <v>1538</v>
      </c>
      <c r="C38" s="30" t="s">
        <v>858</v>
      </c>
      <c r="D38" s="13">
        <v>22227</v>
      </c>
      <c r="E38" s="14">
        <v>230.82</v>
      </c>
      <c r="F38" s="15">
        <v>7.4000000000000003E-3</v>
      </c>
      <c r="G38" s="15"/>
    </row>
    <row r="39" spans="1:7" x14ac:dyDescent="0.3">
      <c r="A39" s="12" t="s">
        <v>1029</v>
      </c>
      <c r="B39" s="30" t="s">
        <v>1030</v>
      </c>
      <c r="C39" s="30" t="s">
        <v>939</v>
      </c>
      <c r="D39" s="13">
        <v>11587</v>
      </c>
      <c r="E39" s="14">
        <v>224.93</v>
      </c>
      <c r="F39" s="15">
        <v>7.1999999999999998E-3</v>
      </c>
      <c r="G39" s="15"/>
    </row>
    <row r="40" spans="1:7" x14ac:dyDescent="0.3">
      <c r="A40" s="12" t="s">
        <v>1095</v>
      </c>
      <c r="B40" s="30" t="s">
        <v>1096</v>
      </c>
      <c r="C40" s="30" t="s">
        <v>1053</v>
      </c>
      <c r="D40" s="13">
        <v>68275</v>
      </c>
      <c r="E40" s="14">
        <v>208.89</v>
      </c>
      <c r="F40" s="15">
        <v>6.7000000000000002E-3</v>
      </c>
      <c r="G40" s="15"/>
    </row>
    <row r="41" spans="1:7" x14ac:dyDescent="0.3">
      <c r="A41" s="12" t="s">
        <v>1851</v>
      </c>
      <c r="B41" s="30" t="s">
        <v>1852</v>
      </c>
      <c r="C41" s="30" t="s">
        <v>861</v>
      </c>
      <c r="D41" s="13">
        <v>28815</v>
      </c>
      <c r="E41" s="14">
        <v>205.32</v>
      </c>
      <c r="F41" s="15">
        <v>6.6E-3</v>
      </c>
      <c r="G41" s="15"/>
    </row>
    <row r="42" spans="1:7" x14ac:dyDescent="0.3">
      <c r="A42" s="12" t="s">
        <v>1420</v>
      </c>
      <c r="B42" s="30" t="s">
        <v>1421</v>
      </c>
      <c r="C42" s="30" t="s">
        <v>987</v>
      </c>
      <c r="D42" s="13">
        <v>150287</v>
      </c>
      <c r="E42" s="14">
        <v>204.54</v>
      </c>
      <c r="F42" s="15">
        <v>6.6E-3</v>
      </c>
      <c r="G42" s="15"/>
    </row>
    <row r="43" spans="1:7" x14ac:dyDescent="0.3">
      <c r="A43" s="12" t="s">
        <v>998</v>
      </c>
      <c r="B43" s="30" t="s">
        <v>999</v>
      </c>
      <c r="C43" s="30" t="s">
        <v>1000</v>
      </c>
      <c r="D43" s="13">
        <v>5422</v>
      </c>
      <c r="E43" s="14">
        <v>201.37</v>
      </c>
      <c r="F43" s="15">
        <v>6.4999999999999997E-3</v>
      </c>
      <c r="G43" s="15"/>
    </row>
    <row r="44" spans="1:7" x14ac:dyDescent="0.3">
      <c r="A44" s="12" t="s">
        <v>1519</v>
      </c>
      <c r="B44" s="30" t="s">
        <v>1520</v>
      </c>
      <c r="C44" s="30" t="s">
        <v>939</v>
      </c>
      <c r="D44" s="13">
        <v>7727</v>
      </c>
      <c r="E44" s="14">
        <v>201.26</v>
      </c>
      <c r="F44" s="15">
        <v>6.4999999999999997E-3</v>
      </c>
      <c r="G44" s="15"/>
    </row>
    <row r="45" spans="1:7" x14ac:dyDescent="0.3">
      <c r="A45" s="12" t="s">
        <v>1523</v>
      </c>
      <c r="B45" s="30" t="s">
        <v>1524</v>
      </c>
      <c r="C45" s="30" t="s">
        <v>978</v>
      </c>
      <c r="D45" s="13">
        <v>6000</v>
      </c>
      <c r="E45" s="14">
        <v>199.91</v>
      </c>
      <c r="F45" s="15">
        <v>6.4000000000000003E-3</v>
      </c>
      <c r="G45" s="15"/>
    </row>
    <row r="46" spans="1:7" x14ac:dyDescent="0.3">
      <c r="A46" s="12" t="s">
        <v>1012</v>
      </c>
      <c r="B46" s="30" t="s">
        <v>1013</v>
      </c>
      <c r="C46" s="30" t="s">
        <v>978</v>
      </c>
      <c r="D46" s="13">
        <v>17535</v>
      </c>
      <c r="E46" s="14">
        <v>198.07</v>
      </c>
      <c r="F46" s="15">
        <v>6.4000000000000003E-3</v>
      </c>
      <c r="G46" s="15"/>
    </row>
    <row r="47" spans="1:7" x14ac:dyDescent="0.3">
      <c r="A47" s="12" t="s">
        <v>981</v>
      </c>
      <c r="B47" s="30" t="s">
        <v>982</v>
      </c>
      <c r="C47" s="30" t="s">
        <v>917</v>
      </c>
      <c r="D47" s="13">
        <v>121760</v>
      </c>
      <c r="E47" s="14">
        <v>196.03</v>
      </c>
      <c r="F47" s="15">
        <v>6.3E-3</v>
      </c>
      <c r="G47" s="15"/>
    </row>
    <row r="48" spans="1:7" x14ac:dyDescent="0.3">
      <c r="A48" s="12" t="s">
        <v>1109</v>
      </c>
      <c r="B48" s="30" t="s">
        <v>1110</v>
      </c>
      <c r="C48" s="30" t="s">
        <v>904</v>
      </c>
      <c r="D48" s="13">
        <v>14624</v>
      </c>
      <c r="E48" s="14">
        <v>194.37</v>
      </c>
      <c r="F48" s="15">
        <v>6.1999999999999998E-3</v>
      </c>
      <c r="G48" s="15"/>
    </row>
    <row r="49" spans="1:7" x14ac:dyDescent="0.3">
      <c r="A49" s="12" t="s">
        <v>1759</v>
      </c>
      <c r="B49" s="30" t="s">
        <v>1760</v>
      </c>
      <c r="C49" s="30" t="s">
        <v>858</v>
      </c>
      <c r="D49" s="13">
        <v>14000</v>
      </c>
      <c r="E49" s="14">
        <v>191.79</v>
      </c>
      <c r="F49" s="15">
        <v>6.1999999999999998E-3</v>
      </c>
      <c r="G49" s="15"/>
    </row>
    <row r="50" spans="1:7" x14ac:dyDescent="0.3">
      <c r="A50" s="12" t="s">
        <v>962</v>
      </c>
      <c r="B50" s="30" t="s">
        <v>963</v>
      </c>
      <c r="C50" s="30" t="s">
        <v>964</v>
      </c>
      <c r="D50" s="13">
        <v>36375</v>
      </c>
      <c r="E50" s="14">
        <v>191.19</v>
      </c>
      <c r="F50" s="15">
        <v>6.1000000000000004E-3</v>
      </c>
      <c r="G50" s="15"/>
    </row>
    <row r="51" spans="1:7" x14ac:dyDescent="0.3">
      <c r="A51" s="12" t="s">
        <v>1638</v>
      </c>
      <c r="B51" s="30" t="s">
        <v>1639</v>
      </c>
      <c r="C51" s="30" t="s">
        <v>852</v>
      </c>
      <c r="D51" s="13">
        <v>28000</v>
      </c>
      <c r="E51" s="14">
        <v>186.51</v>
      </c>
      <c r="F51" s="15">
        <v>6.0000000000000001E-3</v>
      </c>
      <c r="G51" s="15"/>
    </row>
    <row r="52" spans="1:7" x14ac:dyDescent="0.3">
      <c r="A52" s="12" t="s">
        <v>935</v>
      </c>
      <c r="B52" s="30" t="s">
        <v>936</v>
      </c>
      <c r="C52" s="30" t="s">
        <v>852</v>
      </c>
      <c r="D52" s="13">
        <v>2504</v>
      </c>
      <c r="E52" s="14">
        <v>182.95</v>
      </c>
      <c r="F52" s="15">
        <v>5.8999999999999999E-3</v>
      </c>
      <c r="G52" s="15"/>
    </row>
    <row r="53" spans="1:7" x14ac:dyDescent="0.3">
      <c r="A53" s="12" t="s">
        <v>1430</v>
      </c>
      <c r="B53" s="30" t="s">
        <v>1431</v>
      </c>
      <c r="C53" s="30" t="s">
        <v>939</v>
      </c>
      <c r="D53" s="13">
        <v>70000</v>
      </c>
      <c r="E53" s="14">
        <v>181.79</v>
      </c>
      <c r="F53" s="15">
        <v>5.7999999999999996E-3</v>
      </c>
      <c r="G53" s="15"/>
    </row>
    <row r="54" spans="1:7" x14ac:dyDescent="0.3">
      <c r="A54" s="12" t="s">
        <v>1521</v>
      </c>
      <c r="B54" s="30" t="s">
        <v>1522</v>
      </c>
      <c r="C54" s="30" t="s">
        <v>1026</v>
      </c>
      <c r="D54" s="13">
        <v>8000</v>
      </c>
      <c r="E54" s="14">
        <v>181.11</v>
      </c>
      <c r="F54" s="15">
        <v>5.7999999999999996E-3</v>
      </c>
      <c r="G54" s="15"/>
    </row>
    <row r="55" spans="1:7" x14ac:dyDescent="0.3">
      <c r="A55" s="12" t="s">
        <v>1195</v>
      </c>
      <c r="B55" s="30" t="s">
        <v>1196</v>
      </c>
      <c r="C55" s="30" t="s">
        <v>884</v>
      </c>
      <c r="D55" s="13">
        <v>78328</v>
      </c>
      <c r="E55" s="14">
        <v>179.84</v>
      </c>
      <c r="F55" s="15">
        <v>5.7999999999999996E-3</v>
      </c>
      <c r="G55" s="15"/>
    </row>
    <row r="56" spans="1:7" x14ac:dyDescent="0.3">
      <c r="A56" s="12" t="s">
        <v>1041</v>
      </c>
      <c r="B56" s="30" t="s">
        <v>1042</v>
      </c>
      <c r="C56" s="30" t="s">
        <v>890</v>
      </c>
      <c r="D56" s="13">
        <v>16604</v>
      </c>
      <c r="E56" s="14">
        <v>174.86</v>
      </c>
      <c r="F56" s="15">
        <v>5.5999999999999999E-3</v>
      </c>
      <c r="G56" s="15"/>
    </row>
    <row r="57" spans="1:7" x14ac:dyDescent="0.3">
      <c r="A57" s="12" t="s">
        <v>1853</v>
      </c>
      <c r="B57" s="30" t="s">
        <v>1854</v>
      </c>
      <c r="C57" s="30" t="s">
        <v>858</v>
      </c>
      <c r="D57" s="13">
        <v>4139</v>
      </c>
      <c r="E57" s="14">
        <v>174.16</v>
      </c>
      <c r="F57" s="15">
        <v>5.5999999999999999E-3</v>
      </c>
      <c r="G57" s="15"/>
    </row>
    <row r="58" spans="1:7" x14ac:dyDescent="0.3">
      <c r="A58" s="12" t="s">
        <v>1172</v>
      </c>
      <c r="B58" s="30" t="s">
        <v>1173</v>
      </c>
      <c r="C58" s="30" t="s">
        <v>852</v>
      </c>
      <c r="D58" s="13">
        <v>18793</v>
      </c>
      <c r="E58" s="14">
        <v>173.31</v>
      </c>
      <c r="F58" s="15">
        <v>5.5999999999999999E-3</v>
      </c>
      <c r="G58" s="15"/>
    </row>
    <row r="59" spans="1:7" x14ac:dyDescent="0.3">
      <c r="A59" s="12" t="s">
        <v>1552</v>
      </c>
      <c r="B59" s="30" t="s">
        <v>1553</v>
      </c>
      <c r="C59" s="30" t="s">
        <v>925</v>
      </c>
      <c r="D59" s="13">
        <v>17335</v>
      </c>
      <c r="E59" s="14">
        <v>164.24</v>
      </c>
      <c r="F59" s="15">
        <v>5.3E-3</v>
      </c>
      <c r="G59" s="15"/>
    </row>
    <row r="60" spans="1:7" x14ac:dyDescent="0.3">
      <c r="A60" s="12" t="s">
        <v>1525</v>
      </c>
      <c r="B60" s="30" t="s">
        <v>1526</v>
      </c>
      <c r="C60" s="30" t="s">
        <v>876</v>
      </c>
      <c r="D60" s="13">
        <v>84496</v>
      </c>
      <c r="E60" s="14">
        <v>162.91</v>
      </c>
      <c r="F60" s="15">
        <v>5.1999999999999998E-3</v>
      </c>
      <c r="G60" s="15"/>
    </row>
    <row r="61" spans="1:7" x14ac:dyDescent="0.3">
      <c r="A61" s="12" t="s">
        <v>1855</v>
      </c>
      <c r="B61" s="30" t="s">
        <v>1856</v>
      </c>
      <c r="C61" s="30" t="s">
        <v>1088</v>
      </c>
      <c r="D61" s="13">
        <v>30414</v>
      </c>
      <c r="E61" s="14">
        <v>161.15</v>
      </c>
      <c r="F61" s="15">
        <v>5.1999999999999998E-3</v>
      </c>
      <c r="G61" s="15"/>
    </row>
    <row r="62" spans="1:7" x14ac:dyDescent="0.3">
      <c r="A62" s="12" t="s">
        <v>1749</v>
      </c>
      <c r="B62" s="30" t="s">
        <v>1750</v>
      </c>
      <c r="C62" s="30" t="s">
        <v>858</v>
      </c>
      <c r="D62" s="13">
        <v>2594</v>
      </c>
      <c r="E62" s="14">
        <v>160.51</v>
      </c>
      <c r="F62" s="15">
        <v>5.1999999999999998E-3</v>
      </c>
      <c r="G62" s="15"/>
    </row>
    <row r="63" spans="1:7" x14ac:dyDescent="0.3">
      <c r="A63" s="12" t="s">
        <v>1452</v>
      </c>
      <c r="B63" s="30" t="s">
        <v>1453</v>
      </c>
      <c r="C63" s="30" t="s">
        <v>852</v>
      </c>
      <c r="D63" s="13">
        <v>4500</v>
      </c>
      <c r="E63" s="14">
        <v>147.75</v>
      </c>
      <c r="F63" s="15">
        <v>4.7000000000000002E-3</v>
      </c>
      <c r="G63" s="15"/>
    </row>
    <row r="64" spans="1:7" x14ac:dyDescent="0.3">
      <c r="A64" s="12" t="s">
        <v>1446</v>
      </c>
      <c r="B64" s="30" t="s">
        <v>1447</v>
      </c>
      <c r="C64" s="30" t="s">
        <v>890</v>
      </c>
      <c r="D64" s="13">
        <v>30000</v>
      </c>
      <c r="E64" s="14">
        <v>146.99</v>
      </c>
      <c r="F64" s="15">
        <v>4.7000000000000002E-3</v>
      </c>
      <c r="G64" s="15"/>
    </row>
    <row r="65" spans="1:7" x14ac:dyDescent="0.3">
      <c r="A65" s="12" t="s">
        <v>983</v>
      </c>
      <c r="B65" s="30" t="s">
        <v>984</v>
      </c>
      <c r="C65" s="30" t="s">
        <v>973</v>
      </c>
      <c r="D65" s="13">
        <v>3652</v>
      </c>
      <c r="E65" s="14">
        <v>136.87</v>
      </c>
      <c r="F65" s="15">
        <v>4.4000000000000003E-3</v>
      </c>
      <c r="G65" s="15"/>
    </row>
    <row r="66" spans="1:7" x14ac:dyDescent="0.3">
      <c r="A66" s="12" t="s">
        <v>1001</v>
      </c>
      <c r="B66" s="30" t="s">
        <v>1002</v>
      </c>
      <c r="C66" s="30" t="s">
        <v>858</v>
      </c>
      <c r="D66" s="13">
        <v>24420</v>
      </c>
      <c r="E66" s="14">
        <v>133.19</v>
      </c>
      <c r="F66" s="15">
        <v>4.3E-3</v>
      </c>
      <c r="G66" s="15"/>
    </row>
    <row r="67" spans="1:7" x14ac:dyDescent="0.3">
      <c r="A67" s="12" t="s">
        <v>1706</v>
      </c>
      <c r="B67" s="30" t="s">
        <v>1707</v>
      </c>
      <c r="C67" s="30" t="s">
        <v>925</v>
      </c>
      <c r="D67" s="13">
        <v>2635</v>
      </c>
      <c r="E67" s="14">
        <v>127.92</v>
      </c>
      <c r="F67" s="15">
        <v>4.1000000000000003E-3</v>
      </c>
      <c r="G67" s="15"/>
    </row>
    <row r="68" spans="1:7" x14ac:dyDescent="0.3">
      <c r="A68" s="12" t="s">
        <v>949</v>
      </c>
      <c r="B68" s="30" t="s">
        <v>950</v>
      </c>
      <c r="C68" s="30" t="s">
        <v>948</v>
      </c>
      <c r="D68" s="13">
        <v>109098</v>
      </c>
      <c r="E68" s="14">
        <v>118.15</v>
      </c>
      <c r="F68" s="15">
        <v>3.8E-3</v>
      </c>
      <c r="G68" s="15"/>
    </row>
    <row r="69" spans="1:7" x14ac:dyDescent="0.3">
      <c r="A69" s="12" t="s">
        <v>1182</v>
      </c>
      <c r="B69" s="30" t="s">
        <v>1183</v>
      </c>
      <c r="C69" s="30" t="s">
        <v>843</v>
      </c>
      <c r="D69" s="13">
        <v>26692</v>
      </c>
      <c r="E69" s="14">
        <v>87.72</v>
      </c>
      <c r="F69" s="15">
        <v>2.8E-3</v>
      </c>
      <c r="G69" s="15"/>
    </row>
    <row r="70" spans="1:7" x14ac:dyDescent="0.3">
      <c r="A70" s="12" t="s">
        <v>1111</v>
      </c>
      <c r="B70" s="30" t="s">
        <v>1112</v>
      </c>
      <c r="C70" s="30" t="s">
        <v>843</v>
      </c>
      <c r="D70" s="13">
        <v>35000</v>
      </c>
      <c r="E70" s="14">
        <v>85.24</v>
      </c>
      <c r="F70" s="15">
        <v>2.7000000000000001E-3</v>
      </c>
      <c r="G70" s="15"/>
    </row>
    <row r="71" spans="1:7" x14ac:dyDescent="0.3">
      <c r="A71" s="12" t="s">
        <v>940</v>
      </c>
      <c r="B71" s="30" t="s">
        <v>941</v>
      </c>
      <c r="C71" s="30" t="s">
        <v>855</v>
      </c>
      <c r="D71" s="13">
        <v>16054</v>
      </c>
      <c r="E71" s="14">
        <v>75.63</v>
      </c>
      <c r="F71" s="15">
        <v>2.3999999999999998E-3</v>
      </c>
      <c r="G71" s="15"/>
    </row>
    <row r="72" spans="1:7" x14ac:dyDescent="0.3">
      <c r="A72" s="12" t="s">
        <v>1459</v>
      </c>
      <c r="B72" s="30" t="s">
        <v>1460</v>
      </c>
      <c r="C72" s="30" t="s">
        <v>852</v>
      </c>
      <c r="D72" s="13">
        <v>8400</v>
      </c>
      <c r="E72" s="14">
        <v>39.82</v>
      </c>
      <c r="F72" s="15">
        <v>1.2999999999999999E-3</v>
      </c>
      <c r="G72" s="15"/>
    </row>
    <row r="73" spans="1:7" x14ac:dyDescent="0.3">
      <c r="A73" s="12" t="s">
        <v>1434</v>
      </c>
      <c r="B73" s="30" t="s">
        <v>1435</v>
      </c>
      <c r="C73" s="30" t="s">
        <v>1005</v>
      </c>
      <c r="D73" s="13">
        <v>10400</v>
      </c>
      <c r="E73" s="14">
        <v>34.83</v>
      </c>
      <c r="F73" s="15">
        <v>1.1000000000000001E-3</v>
      </c>
      <c r="G73" s="15"/>
    </row>
    <row r="74" spans="1:7" x14ac:dyDescent="0.3">
      <c r="A74" s="12" t="s">
        <v>1068</v>
      </c>
      <c r="B74" s="30" t="s">
        <v>1069</v>
      </c>
      <c r="C74" s="30" t="s">
        <v>855</v>
      </c>
      <c r="D74" s="13">
        <v>1361</v>
      </c>
      <c r="E74" s="14">
        <v>13.41</v>
      </c>
      <c r="F74" s="15">
        <v>4.0000000000000002E-4</v>
      </c>
      <c r="G74" s="15"/>
    </row>
    <row r="75" spans="1:7" x14ac:dyDescent="0.3">
      <c r="A75" s="12" t="s">
        <v>1162</v>
      </c>
      <c r="B75" s="30" t="s">
        <v>1163</v>
      </c>
      <c r="C75" s="30" t="s">
        <v>925</v>
      </c>
      <c r="D75" s="13">
        <v>515</v>
      </c>
      <c r="E75" s="14">
        <v>12.72</v>
      </c>
      <c r="F75" s="15">
        <v>4.0000000000000002E-4</v>
      </c>
      <c r="G75" s="15"/>
    </row>
    <row r="76" spans="1:7" x14ac:dyDescent="0.3">
      <c r="A76" s="12" t="s">
        <v>1119</v>
      </c>
      <c r="B76" s="30" t="s">
        <v>1456</v>
      </c>
      <c r="C76" s="30" t="s">
        <v>909</v>
      </c>
      <c r="D76" s="13">
        <v>1755</v>
      </c>
      <c r="E76" s="14">
        <v>6.08</v>
      </c>
      <c r="F76" s="15">
        <v>2.0000000000000001E-4</v>
      </c>
      <c r="G76" s="15"/>
    </row>
    <row r="77" spans="1:7" x14ac:dyDescent="0.3">
      <c r="A77" s="16" t="s">
        <v>104</v>
      </c>
      <c r="B77" s="31"/>
      <c r="C77" s="31"/>
      <c r="D77" s="17"/>
      <c r="E77" s="37">
        <v>23183.78</v>
      </c>
      <c r="F77" s="38">
        <v>0.74429999999999996</v>
      </c>
      <c r="G77" s="20"/>
    </row>
    <row r="78" spans="1:7" x14ac:dyDescent="0.3">
      <c r="A78" s="16" t="s">
        <v>1217</v>
      </c>
      <c r="B78" s="30"/>
      <c r="C78" s="30"/>
      <c r="D78" s="13"/>
      <c r="E78" s="14"/>
      <c r="F78" s="15"/>
      <c r="G78" s="15"/>
    </row>
    <row r="79" spans="1:7" x14ac:dyDescent="0.3">
      <c r="A79" s="16" t="s">
        <v>104</v>
      </c>
      <c r="B79" s="30"/>
      <c r="C79" s="30"/>
      <c r="D79" s="13"/>
      <c r="E79" s="39" t="s">
        <v>90</v>
      </c>
      <c r="F79" s="40" t="s">
        <v>90</v>
      </c>
      <c r="G79" s="15"/>
    </row>
    <row r="80" spans="1:7" x14ac:dyDescent="0.3">
      <c r="A80" s="21" t="s">
        <v>128</v>
      </c>
      <c r="B80" s="32"/>
      <c r="C80" s="32"/>
      <c r="D80" s="22"/>
      <c r="E80" s="27">
        <v>23183.78</v>
      </c>
      <c r="F80" s="28">
        <v>0.74429999999999996</v>
      </c>
      <c r="G80" s="20"/>
    </row>
    <row r="81" spans="1:7" x14ac:dyDescent="0.3">
      <c r="A81" s="16" t="s">
        <v>89</v>
      </c>
      <c r="B81" s="30"/>
      <c r="C81" s="30"/>
      <c r="D81" s="13"/>
      <c r="E81" s="14"/>
      <c r="F81" s="15"/>
      <c r="G81" s="15"/>
    </row>
    <row r="82" spans="1:7" x14ac:dyDescent="0.3">
      <c r="A82" s="16" t="s">
        <v>834</v>
      </c>
      <c r="B82" s="30"/>
      <c r="C82" s="30"/>
      <c r="D82" s="13"/>
      <c r="E82" s="14"/>
      <c r="F82" s="15"/>
      <c r="G82" s="15"/>
    </row>
    <row r="83" spans="1:7" x14ac:dyDescent="0.3">
      <c r="A83" s="12" t="s">
        <v>880</v>
      </c>
      <c r="B83" s="30" t="s">
        <v>881</v>
      </c>
      <c r="C83" s="30" t="s">
        <v>846</v>
      </c>
      <c r="D83" s="13">
        <v>207080</v>
      </c>
      <c r="E83" s="14">
        <v>1837.42</v>
      </c>
      <c r="F83" s="15">
        <v>5.8999999999999997E-2</v>
      </c>
      <c r="G83" s="15"/>
    </row>
    <row r="84" spans="1:7" x14ac:dyDescent="0.3">
      <c r="A84" s="12" t="s">
        <v>844</v>
      </c>
      <c r="B84" s="30" t="s">
        <v>845</v>
      </c>
      <c r="C84" s="30" t="s">
        <v>846</v>
      </c>
      <c r="D84" s="13">
        <v>101453</v>
      </c>
      <c r="E84" s="14">
        <v>1507.69</v>
      </c>
      <c r="F84" s="15">
        <v>4.8399999999999999E-2</v>
      </c>
      <c r="G84" s="15"/>
    </row>
    <row r="85" spans="1:7" x14ac:dyDescent="0.3">
      <c r="A85" s="12" t="s">
        <v>841</v>
      </c>
      <c r="B85" s="30" t="s">
        <v>842</v>
      </c>
      <c r="C85" s="30" t="s">
        <v>843</v>
      </c>
      <c r="D85" s="13">
        <v>51904</v>
      </c>
      <c r="E85" s="14">
        <v>1369.2</v>
      </c>
      <c r="F85" s="15">
        <v>4.3900000000000002E-2</v>
      </c>
      <c r="G85" s="15"/>
    </row>
    <row r="86" spans="1:7" x14ac:dyDescent="0.3">
      <c r="A86" s="12" t="s">
        <v>1046</v>
      </c>
      <c r="B86" s="30" t="s">
        <v>1047</v>
      </c>
      <c r="C86" s="30" t="s">
        <v>1045</v>
      </c>
      <c r="D86" s="13">
        <v>378348</v>
      </c>
      <c r="E86" s="14">
        <v>1212.6099999999999</v>
      </c>
      <c r="F86" s="15">
        <v>3.8899999999999997E-2</v>
      </c>
      <c r="G86" s="15"/>
    </row>
    <row r="87" spans="1:7" x14ac:dyDescent="0.3">
      <c r="A87" s="12" t="s">
        <v>1084</v>
      </c>
      <c r="B87" s="30" t="s">
        <v>1085</v>
      </c>
      <c r="C87" s="30" t="s">
        <v>846</v>
      </c>
      <c r="D87" s="13">
        <v>189065</v>
      </c>
      <c r="E87" s="14">
        <v>1004.41</v>
      </c>
      <c r="F87" s="15">
        <v>3.2199999999999999E-2</v>
      </c>
      <c r="G87" s="15"/>
    </row>
    <row r="88" spans="1:7" x14ac:dyDescent="0.3">
      <c r="A88" s="12" t="s">
        <v>1139</v>
      </c>
      <c r="B88" s="30" t="s">
        <v>1140</v>
      </c>
      <c r="C88" s="30" t="s">
        <v>861</v>
      </c>
      <c r="D88" s="13">
        <v>63811</v>
      </c>
      <c r="E88" s="14">
        <v>952.67</v>
      </c>
      <c r="F88" s="15">
        <v>3.0599999999999999E-2</v>
      </c>
      <c r="G88" s="15"/>
    </row>
    <row r="89" spans="1:7" x14ac:dyDescent="0.3">
      <c r="A89" s="12" t="s">
        <v>1119</v>
      </c>
      <c r="B89" s="30" t="s">
        <v>1120</v>
      </c>
      <c r="C89" s="30" t="s">
        <v>909</v>
      </c>
      <c r="D89" s="13">
        <v>107839</v>
      </c>
      <c r="E89" s="14">
        <v>783.56</v>
      </c>
      <c r="F89" s="15">
        <v>2.52E-2</v>
      </c>
      <c r="G89" s="15"/>
    </row>
    <row r="90" spans="1:7" x14ac:dyDescent="0.3">
      <c r="A90" s="12" t="s">
        <v>1186</v>
      </c>
      <c r="B90" s="30" t="s">
        <v>1187</v>
      </c>
      <c r="C90" s="30" t="s">
        <v>1188</v>
      </c>
      <c r="D90" s="13">
        <v>39740</v>
      </c>
      <c r="E90" s="14">
        <v>764</v>
      </c>
      <c r="F90" s="15">
        <v>2.4500000000000001E-2</v>
      </c>
      <c r="G90" s="15"/>
    </row>
    <row r="91" spans="1:7" x14ac:dyDescent="0.3">
      <c r="A91" s="12" t="s">
        <v>944</v>
      </c>
      <c r="B91" s="30" t="s">
        <v>945</v>
      </c>
      <c r="C91" s="30" t="s">
        <v>846</v>
      </c>
      <c r="D91" s="13">
        <v>93705</v>
      </c>
      <c r="E91" s="14">
        <v>704.19</v>
      </c>
      <c r="F91" s="15">
        <v>2.2599999999999999E-2</v>
      </c>
      <c r="G91" s="15"/>
    </row>
    <row r="92" spans="1:7" x14ac:dyDescent="0.3">
      <c r="A92" s="12" t="s">
        <v>856</v>
      </c>
      <c r="B92" s="30" t="s">
        <v>857</v>
      </c>
      <c r="C92" s="30" t="s">
        <v>858</v>
      </c>
      <c r="D92" s="13">
        <v>72391</v>
      </c>
      <c r="E92" s="14">
        <v>646.49</v>
      </c>
      <c r="F92" s="15">
        <v>2.0799999999999999E-2</v>
      </c>
      <c r="G92" s="15"/>
    </row>
    <row r="93" spans="1:7" x14ac:dyDescent="0.3">
      <c r="A93" s="12" t="s">
        <v>1043</v>
      </c>
      <c r="B93" s="30" t="s">
        <v>1044</v>
      </c>
      <c r="C93" s="30" t="s">
        <v>1045</v>
      </c>
      <c r="D93" s="13">
        <v>22479</v>
      </c>
      <c r="E93" s="14">
        <v>597.91</v>
      </c>
      <c r="F93" s="15">
        <v>1.9199999999999998E-2</v>
      </c>
      <c r="G93" s="15"/>
    </row>
    <row r="94" spans="1:7" x14ac:dyDescent="0.3">
      <c r="A94" s="12" t="s">
        <v>1066</v>
      </c>
      <c r="B94" s="30" t="s">
        <v>1067</v>
      </c>
      <c r="C94" s="30" t="s">
        <v>884</v>
      </c>
      <c r="D94" s="13">
        <v>276856</v>
      </c>
      <c r="E94" s="14">
        <v>454.04</v>
      </c>
      <c r="F94" s="15">
        <v>1.46E-2</v>
      </c>
      <c r="G94" s="15"/>
    </row>
    <row r="95" spans="1:7" x14ac:dyDescent="0.3">
      <c r="A95" s="12" t="s">
        <v>850</v>
      </c>
      <c r="B95" s="30" t="s">
        <v>851</v>
      </c>
      <c r="C95" s="30" t="s">
        <v>852</v>
      </c>
      <c r="D95" s="13">
        <v>16884</v>
      </c>
      <c r="E95" s="14">
        <v>413.05</v>
      </c>
      <c r="F95" s="15">
        <v>1.3299999999999999E-2</v>
      </c>
      <c r="G95" s="15"/>
    </row>
    <row r="96" spans="1:7" x14ac:dyDescent="0.3">
      <c r="A96" s="12" t="s">
        <v>859</v>
      </c>
      <c r="B96" s="30" t="s">
        <v>860</v>
      </c>
      <c r="C96" s="30" t="s">
        <v>861</v>
      </c>
      <c r="D96" s="13">
        <v>40816</v>
      </c>
      <c r="E96" s="14">
        <v>383.24</v>
      </c>
      <c r="F96" s="15">
        <v>1.23E-2</v>
      </c>
      <c r="G96" s="15"/>
    </row>
    <row r="97" spans="1:7" x14ac:dyDescent="0.3">
      <c r="A97" s="12" t="s">
        <v>931</v>
      </c>
      <c r="B97" s="30" t="s">
        <v>932</v>
      </c>
      <c r="C97" s="30" t="s">
        <v>846</v>
      </c>
      <c r="D97" s="13">
        <v>32414</v>
      </c>
      <c r="E97" s="14">
        <v>358.97</v>
      </c>
      <c r="F97" s="15">
        <v>1.15E-2</v>
      </c>
      <c r="G97" s="15"/>
    </row>
    <row r="98" spans="1:7" x14ac:dyDescent="0.3">
      <c r="A98" s="12" t="s">
        <v>900</v>
      </c>
      <c r="B98" s="30" t="s">
        <v>901</v>
      </c>
      <c r="C98" s="30" t="s">
        <v>861</v>
      </c>
      <c r="D98" s="13">
        <v>10840</v>
      </c>
      <c r="E98" s="14">
        <v>348.09</v>
      </c>
      <c r="F98" s="15">
        <v>1.12E-2</v>
      </c>
      <c r="G98" s="15"/>
    </row>
    <row r="99" spans="1:7" x14ac:dyDescent="0.3">
      <c r="A99" s="12" t="s">
        <v>1174</v>
      </c>
      <c r="B99" s="30" t="s">
        <v>1175</v>
      </c>
      <c r="C99" s="30" t="s">
        <v>1099</v>
      </c>
      <c r="D99" s="13">
        <v>10598</v>
      </c>
      <c r="E99" s="14">
        <v>345.79</v>
      </c>
      <c r="F99" s="15">
        <v>1.11E-2</v>
      </c>
      <c r="G99" s="15"/>
    </row>
    <row r="100" spans="1:7" x14ac:dyDescent="0.3">
      <c r="A100" s="12" t="s">
        <v>1107</v>
      </c>
      <c r="B100" s="30" t="s">
        <v>1108</v>
      </c>
      <c r="C100" s="30" t="s">
        <v>953</v>
      </c>
      <c r="D100" s="13">
        <v>112807</v>
      </c>
      <c r="E100" s="14">
        <v>322.01</v>
      </c>
      <c r="F100" s="15">
        <v>1.03E-2</v>
      </c>
      <c r="G100" s="15"/>
    </row>
    <row r="101" spans="1:7" x14ac:dyDescent="0.3">
      <c r="A101" s="12" t="s">
        <v>1209</v>
      </c>
      <c r="B101" s="30" t="s">
        <v>1210</v>
      </c>
      <c r="C101" s="30" t="s">
        <v>922</v>
      </c>
      <c r="D101" s="13">
        <v>104491</v>
      </c>
      <c r="E101" s="14">
        <v>320.26</v>
      </c>
      <c r="F101" s="15">
        <v>1.03E-2</v>
      </c>
      <c r="G101" s="15"/>
    </row>
    <row r="102" spans="1:7" x14ac:dyDescent="0.3">
      <c r="A102" s="12" t="s">
        <v>1424</v>
      </c>
      <c r="B102" s="30" t="s">
        <v>1425</v>
      </c>
      <c r="C102" s="30" t="s">
        <v>861</v>
      </c>
      <c r="D102" s="13">
        <v>3249</v>
      </c>
      <c r="E102" s="14">
        <v>293.04000000000002</v>
      </c>
      <c r="F102" s="15">
        <v>9.4000000000000004E-3</v>
      </c>
      <c r="G102" s="15"/>
    </row>
    <row r="103" spans="1:7" x14ac:dyDescent="0.3">
      <c r="A103" s="12" t="s">
        <v>920</v>
      </c>
      <c r="B103" s="30" t="s">
        <v>921</v>
      </c>
      <c r="C103" s="30" t="s">
        <v>922</v>
      </c>
      <c r="D103" s="13">
        <v>12425</v>
      </c>
      <c r="E103" s="14">
        <v>285.18</v>
      </c>
      <c r="F103" s="15">
        <v>9.1999999999999998E-3</v>
      </c>
      <c r="G103" s="15"/>
    </row>
    <row r="104" spans="1:7" x14ac:dyDescent="0.3">
      <c r="A104" s="12" t="s">
        <v>888</v>
      </c>
      <c r="B104" s="30" t="s">
        <v>889</v>
      </c>
      <c r="C104" s="30" t="s">
        <v>890</v>
      </c>
      <c r="D104" s="13">
        <v>36936</v>
      </c>
      <c r="E104" s="14">
        <v>284.13</v>
      </c>
      <c r="F104" s="15">
        <v>9.1000000000000004E-3</v>
      </c>
      <c r="G104" s="15"/>
    </row>
    <row r="105" spans="1:7" x14ac:dyDescent="0.3">
      <c r="A105" s="12" t="s">
        <v>1058</v>
      </c>
      <c r="B105" s="30" t="s">
        <v>1059</v>
      </c>
      <c r="C105" s="30" t="s">
        <v>861</v>
      </c>
      <c r="D105" s="13">
        <v>7987</v>
      </c>
      <c r="E105" s="14">
        <v>280.98</v>
      </c>
      <c r="F105" s="15">
        <v>8.9999999999999993E-3</v>
      </c>
      <c r="G105" s="15"/>
    </row>
    <row r="106" spans="1:7" x14ac:dyDescent="0.3">
      <c r="A106" s="12" t="s">
        <v>853</v>
      </c>
      <c r="B106" s="30" t="s">
        <v>854</v>
      </c>
      <c r="C106" s="30" t="s">
        <v>855</v>
      </c>
      <c r="D106" s="13">
        <v>3035</v>
      </c>
      <c r="E106" s="14">
        <v>275.64999999999998</v>
      </c>
      <c r="F106" s="15">
        <v>8.8000000000000005E-3</v>
      </c>
      <c r="G106" s="15"/>
    </row>
    <row r="107" spans="1:7" x14ac:dyDescent="0.3">
      <c r="A107" s="12" t="s">
        <v>1016</v>
      </c>
      <c r="B107" s="30" t="s">
        <v>1017</v>
      </c>
      <c r="C107" s="30" t="s">
        <v>855</v>
      </c>
      <c r="D107" s="13">
        <v>20966</v>
      </c>
      <c r="E107" s="14">
        <v>274.38</v>
      </c>
      <c r="F107" s="15">
        <v>8.8000000000000005E-3</v>
      </c>
      <c r="G107" s="15"/>
    </row>
    <row r="108" spans="1:7" x14ac:dyDescent="0.3">
      <c r="A108" s="12" t="s">
        <v>874</v>
      </c>
      <c r="B108" s="30" t="s">
        <v>875</v>
      </c>
      <c r="C108" s="30" t="s">
        <v>876</v>
      </c>
      <c r="D108" s="13">
        <v>191673</v>
      </c>
      <c r="E108" s="14">
        <v>265.66000000000003</v>
      </c>
      <c r="F108" s="15">
        <v>8.5000000000000006E-3</v>
      </c>
      <c r="G108" s="15"/>
    </row>
    <row r="109" spans="1:7" x14ac:dyDescent="0.3">
      <c r="A109" s="12" t="s">
        <v>1151</v>
      </c>
      <c r="B109" s="30" t="s">
        <v>1152</v>
      </c>
      <c r="C109" s="30" t="s">
        <v>1153</v>
      </c>
      <c r="D109" s="13">
        <v>108437</v>
      </c>
      <c r="E109" s="14">
        <v>254.61</v>
      </c>
      <c r="F109" s="15">
        <v>8.2000000000000007E-3</v>
      </c>
      <c r="G109" s="15"/>
    </row>
    <row r="110" spans="1:7" x14ac:dyDescent="0.3">
      <c r="A110" s="12" t="s">
        <v>974</v>
      </c>
      <c r="B110" s="30" t="s">
        <v>975</v>
      </c>
      <c r="C110" s="30" t="s">
        <v>895</v>
      </c>
      <c r="D110" s="13">
        <v>57353</v>
      </c>
      <c r="E110" s="14">
        <v>251.78</v>
      </c>
      <c r="F110" s="15">
        <v>8.0999999999999996E-3</v>
      </c>
      <c r="G110" s="15"/>
    </row>
    <row r="111" spans="1:7" x14ac:dyDescent="0.3">
      <c r="A111" s="12" t="s">
        <v>1422</v>
      </c>
      <c r="B111" s="30" t="s">
        <v>1423</v>
      </c>
      <c r="C111" s="30" t="s">
        <v>1026</v>
      </c>
      <c r="D111" s="13">
        <v>8260</v>
      </c>
      <c r="E111" s="14">
        <v>251.15</v>
      </c>
      <c r="F111" s="15">
        <v>8.0999999999999996E-3</v>
      </c>
      <c r="G111" s="15"/>
    </row>
    <row r="112" spans="1:7" x14ac:dyDescent="0.3">
      <c r="A112" s="12" t="s">
        <v>1115</v>
      </c>
      <c r="B112" s="30" t="s">
        <v>1116</v>
      </c>
      <c r="C112" s="30" t="s">
        <v>864</v>
      </c>
      <c r="D112" s="13">
        <v>3646</v>
      </c>
      <c r="E112" s="14">
        <v>243.47</v>
      </c>
      <c r="F112" s="15">
        <v>7.7999999999999996E-3</v>
      </c>
      <c r="G112" s="15"/>
    </row>
    <row r="113" spans="1:7" x14ac:dyDescent="0.3">
      <c r="A113" s="12" t="s">
        <v>1537</v>
      </c>
      <c r="B113" s="30" t="s">
        <v>1538</v>
      </c>
      <c r="C113" s="30" t="s">
        <v>858</v>
      </c>
      <c r="D113" s="13">
        <v>22227</v>
      </c>
      <c r="E113" s="14">
        <v>230.82</v>
      </c>
      <c r="F113" s="15">
        <v>7.4000000000000003E-3</v>
      </c>
      <c r="G113" s="15"/>
    </row>
    <row r="114" spans="1:7" x14ac:dyDescent="0.3">
      <c r="A114" s="12" t="s">
        <v>1029</v>
      </c>
      <c r="B114" s="30" t="s">
        <v>1030</v>
      </c>
      <c r="C114" s="30" t="s">
        <v>939</v>
      </c>
      <c r="D114" s="13">
        <v>11587</v>
      </c>
      <c r="E114" s="14">
        <v>224.93</v>
      </c>
      <c r="F114" s="15">
        <v>7.1999999999999998E-3</v>
      </c>
      <c r="G114" s="15"/>
    </row>
    <row r="115" spans="1:7" x14ac:dyDescent="0.3">
      <c r="A115" s="12" t="s">
        <v>1095</v>
      </c>
      <c r="B115" s="30" t="s">
        <v>1096</v>
      </c>
      <c r="C115" s="30" t="s">
        <v>1053</v>
      </c>
      <c r="D115" s="13">
        <v>68275</v>
      </c>
      <c r="E115" s="14">
        <v>208.89</v>
      </c>
      <c r="F115" s="15">
        <v>6.7000000000000002E-3</v>
      </c>
      <c r="G115" s="15"/>
    </row>
    <row r="116" spans="1:7" x14ac:dyDescent="0.3">
      <c r="A116" s="12" t="s">
        <v>1851</v>
      </c>
      <c r="B116" s="30" t="s">
        <v>1852</v>
      </c>
      <c r="C116" s="30" t="s">
        <v>861</v>
      </c>
      <c r="D116" s="13">
        <v>28815</v>
      </c>
      <c r="E116" s="14">
        <v>205.32</v>
      </c>
      <c r="F116" s="15">
        <v>6.6E-3</v>
      </c>
      <c r="G116" s="15"/>
    </row>
    <row r="117" spans="1:7" x14ac:dyDescent="0.3">
      <c r="A117" s="12" t="s">
        <v>1420</v>
      </c>
      <c r="B117" s="30" t="s">
        <v>1421</v>
      </c>
      <c r="C117" s="30" t="s">
        <v>987</v>
      </c>
      <c r="D117" s="13">
        <v>150287</v>
      </c>
      <c r="E117" s="14">
        <v>204.54</v>
      </c>
      <c r="F117" s="15">
        <v>6.6E-3</v>
      </c>
      <c r="G117" s="15"/>
    </row>
    <row r="118" spans="1:7" x14ac:dyDescent="0.3">
      <c r="A118" s="12" t="s">
        <v>998</v>
      </c>
      <c r="B118" s="30" t="s">
        <v>999</v>
      </c>
      <c r="C118" s="30" t="s">
        <v>1000</v>
      </c>
      <c r="D118" s="13">
        <v>5422</v>
      </c>
      <c r="E118" s="14">
        <v>201.37</v>
      </c>
      <c r="F118" s="15">
        <v>6.4999999999999997E-3</v>
      </c>
      <c r="G118" s="15"/>
    </row>
    <row r="119" spans="1:7" x14ac:dyDescent="0.3">
      <c r="A119" s="12" t="s">
        <v>1519</v>
      </c>
      <c r="B119" s="30" t="s">
        <v>1520</v>
      </c>
      <c r="C119" s="30" t="s">
        <v>939</v>
      </c>
      <c r="D119" s="13">
        <v>7727</v>
      </c>
      <c r="E119" s="14">
        <v>201.26</v>
      </c>
      <c r="F119" s="15">
        <v>6.4999999999999997E-3</v>
      </c>
      <c r="G119" s="15"/>
    </row>
    <row r="120" spans="1:7" x14ac:dyDescent="0.3">
      <c r="A120" s="12" t="s">
        <v>1523</v>
      </c>
      <c r="B120" s="30" t="s">
        <v>1524</v>
      </c>
      <c r="C120" s="30" t="s">
        <v>978</v>
      </c>
      <c r="D120" s="13">
        <v>6000</v>
      </c>
      <c r="E120" s="14">
        <v>199.91</v>
      </c>
      <c r="F120" s="15">
        <v>6.4000000000000003E-3</v>
      </c>
      <c r="G120" s="15"/>
    </row>
    <row r="121" spans="1:7" x14ac:dyDescent="0.3">
      <c r="A121" s="12" t="s">
        <v>1012</v>
      </c>
      <c r="B121" s="30" t="s">
        <v>1013</v>
      </c>
      <c r="C121" s="30" t="s">
        <v>978</v>
      </c>
      <c r="D121" s="13">
        <v>17535</v>
      </c>
      <c r="E121" s="14">
        <v>198.07</v>
      </c>
      <c r="F121" s="15">
        <v>6.4000000000000003E-3</v>
      </c>
      <c r="G121" s="15"/>
    </row>
    <row r="122" spans="1:7" x14ac:dyDescent="0.3">
      <c r="A122" s="12" t="s">
        <v>981</v>
      </c>
      <c r="B122" s="30" t="s">
        <v>982</v>
      </c>
      <c r="C122" s="30" t="s">
        <v>917</v>
      </c>
      <c r="D122" s="13">
        <v>121760</v>
      </c>
      <c r="E122" s="14">
        <v>196.03</v>
      </c>
      <c r="F122" s="15">
        <v>6.3E-3</v>
      </c>
      <c r="G122" s="15"/>
    </row>
    <row r="123" spans="1:7" x14ac:dyDescent="0.3">
      <c r="A123" s="12" t="s">
        <v>1109</v>
      </c>
      <c r="B123" s="30" t="s">
        <v>1110</v>
      </c>
      <c r="C123" s="30" t="s">
        <v>904</v>
      </c>
      <c r="D123" s="13">
        <v>14624</v>
      </c>
      <c r="E123" s="14">
        <v>194.37</v>
      </c>
      <c r="F123" s="15">
        <v>6.1999999999999998E-3</v>
      </c>
      <c r="G123" s="15"/>
    </row>
    <row r="124" spans="1:7" x14ac:dyDescent="0.3">
      <c r="A124" s="12" t="s">
        <v>1759</v>
      </c>
      <c r="B124" s="30" t="s">
        <v>1760</v>
      </c>
      <c r="C124" s="30" t="s">
        <v>858</v>
      </c>
      <c r="D124" s="13">
        <v>14000</v>
      </c>
      <c r="E124" s="14">
        <v>191.79</v>
      </c>
      <c r="F124" s="15">
        <v>6.1999999999999998E-3</v>
      </c>
      <c r="G124" s="15"/>
    </row>
    <row r="125" spans="1:7" x14ac:dyDescent="0.3">
      <c r="A125" s="12" t="s">
        <v>962</v>
      </c>
      <c r="B125" s="30" t="s">
        <v>963</v>
      </c>
      <c r="C125" s="30" t="s">
        <v>964</v>
      </c>
      <c r="D125" s="13">
        <v>36375</v>
      </c>
      <c r="E125" s="14">
        <v>191.19</v>
      </c>
      <c r="F125" s="15">
        <v>6.1000000000000004E-3</v>
      </c>
      <c r="G125" s="15"/>
    </row>
    <row r="126" spans="1:7" x14ac:dyDescent="0.3">
      <c r="A126" s="12" t="s">
        <v>1638</v>
      </c>
      <c r="B126" s="30" t="s">
        <v>1639</v>
      </c>
      <c r="C126" s="30" t="s">
        <v>852</v>
      </c>
      <c r="D126" s="13">
        <v>28000</v>
      </c>
      <c r="E126" s="14">
        <v>186.51</v>
      </c>
      <c r="F126" s="15">
        <v>6.0000000000000001E-3</v>
      </c>
      <c r="G126" s="15"/>
    </row>
    <row r="127" spans="1:7" x14ac:dyDescent="0.3">
      <c r="A127" s="12" t="s">
        <v>935</v>
      </c>
      <c r="B127" s="30" t="s">
        <v>936</v>
      </c>
      <c r="C127" s="30" t="s">
        <v>852</v>
      </c>
      <c r="D127" s="13">
        <v>2504</v>
      </c>
      <c r="E127" s="14">
        <v>182.95</v>
      </c>
      <c r="F127" s="15">
        <v>5.8999999999999999E-3</v>
      </c>
      <c r="G127" s="15"/>
    </row>
    <row r="128" spans="1:7" x14ac:dyDescent="0.3">
      <c r="A128" s="12" t="s">
        <v>1430</v>
      </c>
      <c r="B128" s="30" t="s">
        <v>1431</v>
      </c>
      <c r="C128" s="30" t="s">
        <v>939</v>
      </c>
      <c r="D128" s="13">
        <v>70000</v>
      </c>
      <c r="E128" s="14">
        <v>181.79</v>
      </c>
      <c r="F128" s="15">
        <v>5.7999999999999996E-3</v>
      </c>
      <c r="G128" s="15"/>
    </row>
    <row r="129" spans="1:7" x14ac:dyDescent="0.3">
      <c r="A129" s="12" t="s">
        <v>1521</v>
      </c>
      <c r="B129" s="30" t="s">
        <v>1522</v>
      </c>
      <c r="C129" s="30" t="s">
        <v>1026</v>
      </c>
      <c r="D129" s="13">
        <v>8000</v>
      </c>
      <c r="E129" s="14">
        <v>181.11</v>
      </c>
      <c r="F129" s="15">
        <v>5.7999999999999996E-3</v>
      </c>
      <c r="G129" s="15"/>
    </row>
    <row r="130" spans="1:7" x14ac:dyDescent="0.3">
      <c r="A130" s="12" t="s">
        <v>1195</v>
      </c>
      <c r="B130" s="30" t="s">
        <v>1196</v>
      </c>
      <c r="C130" s="30" t="s">
        <v>884</v>
      </c>
      <c r="D130" s="13">
        <v>78328</v>
      </c>
      <c r="E130" s="14">
        <v>179.84</v>
      </c>
      <c r="F130" s="15">
        <v>5.7999999999999996E-3</v>
      </c>
      <c r="G130" s="15"/>
    </row>
    <row r="131" spans="1:7" x14ac:dyDescent="0.3">
      <c r="A131" s="12" t="s">
        <v>1041</v>
      </c>
      <c r="B131" s="30" t="s">
        <v>1042</v>
      </c>
      <c r="C131" s="30" t="s">
        <v>890</v>
      </c>
      <c r="D131" s="13">
        <v>16604</v>
      </c>
      <c r="E131" s="14">
        <v>174.86</v>
      </c>
      <c r="F131" s="15">
        <v>5.5999999999999999E-3</v>
      </c>
      <c r="G131" s="15"/>
    </row>
    <row r="132" spans="1:7" x14ac:dyDescent="0.3">
      <c r="A132" s="12" t="s">
        <v>1853</v>
      </c>
      <c r="B132" s="30" t="s">
        <v>1854</v>
      </c>
      <c r="C132" s="30" t="s">
        <v>858</v>
      </c>
      <c r="D132" s="13">
        <v>4139</v>
      </c>
      <c r="E132" s="14">
        <v>174.16</v>
      </c>
      <c r="F132" s="15">
        <v>5.5999999999999999E-3</v>
      </c>
      <c r="G132" s="15"/>
    </row>
    <row r="133" spans="1:7" x14ac:dyDescent="0.3">
      <c r="A133" s="12" t="s">
        <v>1172</v>
      </c>
      <c r="B133" s="30" t="s">
        <v>1173</v>
      </c>
      <c r="C133" s="30" t="s">
        <v>852</v>
      </c>
      <c r="D133" s="13">
        <v>18793</v>
      </c>
      <c r="E133" s="14">
        <v>173.31</v>
      </c>
      <c r="F133" s="15">
        <v>5.5999999999999999E-3</v>
      </c>
      <c r="G133" s="15"/>
    </row>
    <row r="134" spans="1:7" x14ac:dyDescent="0.3">
      <c r="A134" s="12" t="s">
        <v>1552</v>
      </c>
      <c r="B134" s="30" t="s">
        <v>1553</v>
      </c>
      <c r="C134" s="30" t="s">
        <v>925</v>
      </c>
      <c r="D134" s="13">
        <v>17335</v>
      </c>
      <c r="E134" s="14">
        <v>164.24</v>
      </c>
      <c r="F134" s="15">
        <v>5.3E-3</v>
      </c>
      <c r="G134" s="15"/>
    </row>
    <row r="135" spans="1:7" x14ac:dyDescent="0.3">
      <c r="A135" s="12" t="s">
        <v>1525</v>
      </c>
      <c r="B135" s="30" t="s">
        <v>1526</v>
      </c>
      <c r="C135" s="30" t="s">
        <v>876</v>
      </c>
      <c r="D135" s="13">
        <v>84496</v>
      </c>
      <c r="E135" s="14">
        <v>162.91</v>
      </c>
      <c r="F135" s="15">
        <v>5.1999999999999998E-3</v>
      </c>
      <c r="G135" s="15"/>
    </row>
    <row r="136" spans="1:7" x14ac:dyDescent="0.3">
      <c r="A136" s="12" t="s">
        <v>1855</v>
      </c>
      <c r="B136" s="30" t="s">
        <v>1856</v>
      </c>
      <c r="C136" s="30" t="s">
        <v>1088</v>
      </c>
      <c r="D136" s="13">
        <v>30414</v>
      </c>
      <c r="E136" s="14">
        <v>161.15</v>
      </c>
      <c r="F136" s="15">
        <v>5.1999999999999998E-3</v>
      </c>
      <c r="G136" s="15"/>
    </row>
    <row r="137" spans="1:7" x14ac:dyDescent="0.3">
      <c r="A137" s="12" t="s">
        <v>1749</v>
      </c>
      <c r="B137" s="30" t="s">
        <v>1750</v>
      </c>
      <c r="C137" s="30" t="s">
        <v>858</v>
      </c>
      <c r="D137" s="13">
        <v>2594</v>
      </c>
      <c r="E137" s="14">
        <v>160.51</v>
      </c>
      <c r="F137" s="15">
        <v>5.1999999999999998E-3</v>
      </c>
      <c r="G137" s="15"/>
    </row>
    <row r="138" spans="1:7" x14ac:dyDescent="0.3">
      <c r="A138" s="12" t="s">
        <v>1452</v>
      </c>
      <c r="B138" s="30" t="s">
        <v>1453</v>
      </c>
      <c r="C138" s="30" t="s">
        <v>852</v>
      </c>
      <c r="D138" s="13">
        <v>4500</v>
      </c>
      <c r="E138" s="14">
        <v>147.75</v>
      </c>
      <c r="F138" s="15">
        <v>4.7000000000000002E-3</v>
      </c>
      <c r="G138" s="15"/>
    </row>
    <row r="139" spans="1:7" x14ac:dyDescent="0.3">
      <c r="A139" s="12" t="s">
        <v>1446</v>
      </c>
      <c r="B139" s="30" t="s">
        <v>1447</v>
      </c>
      <c r="C139" s="30" t="s">
        <v>890</v>
      </c>
      <c r="D139" s="13">
        <v>30000</v>
      </c>
      <c r="E139" s="14">
        <v>146.99</v>
      </c>
      <c r="F139" s="15">
        <v>4.7000000000000002E-3</v>
      </c>
      <c r="G139" s="15"/>
    </row>
    <row r="140" spans="1:7" x14ac:dyDescent="0.3">
      <c r="A140" s="12" t="s">
        <v>983</v>
      </c>
      <c r="B140" s="30" t="s">
        <v>984</v>
      </c>
      <c r="C140" s="30" t="s">
        <v>973</v>
      </c>
      <c r="D140" s="13">
        <v>3652</v>
      </c>
      <c r="E140" s="14">
        <v>136.87</v>
      </c>
      <c r="F140" s="15">
        <v>4.4000000000000003E-3</v>
      </c>
      <c r="G140" s="15"/>
    </row>
    <row r="141" spans="1:7" x14ac:dyDescent="0.3">
      <c r="A141" s="12" t="s">
        <v>1001</v>
      </c>
      <c r="B141" s="30" t="s">
        <v>1002</v>
      </c>
      <c r="C141" s="30" t="s">
        <v>858</v>
      </c>
      <c r="D141" s="13">
        <v>24420</v>
      </c>
      <c r="E141" s="14">
        <v>133.19</v>
      </c>
      <c r="F141" s="15">
        <v>4.3E-3</v>
      </c>
      <c r="G141" s="15"/>
    </row>
    <row r="142" spans="1:7" x14ac:dyDescent="0.3">
      <c r="A142" s="12" t="s">
        <v>1706</v>
      </c>
      <c r="B142" s="30" t="s">
        <v>1707</v>
      </c>
      <c r="C142" s="30" t="s">
        <v>925</v>
      </c>
      <c r="D142" s="13">
        <v>2635</v>
      </c>
      <c r="E142" s="14">
        <v>127.92</v>
      </c>
      <c r="F142" s="15">
        <v>4.1000000000000003E-3</v>
      </c>
      <c r="G142" s="15"/>
    </row>
    <row r="143" spans="1:7" x14ac:dyDescent="0.3">
      <c r="A143" s="12" t="s">
        <v>949</v>
      </c>
      <c r="B143" s="30" t="s">
        <v>950</v>
      </c>
      <c r="C143" s="30" t="s">
        <v>948</v>
      </c>
      <c r="D143" s="13">
        <v>109098</v>
      </c>
      <c r="E143" s="14">
        <v>118.15</v>
      </c>
      <c r="F143" s="15">
        <v>3.8E-3</v>
      </c>
      <c r="G143" s="15"/>
    </row>
    <row r="144" spans="1:7" x14ac:dyDescent="0.3">
      <c r="A144" s="12" t="s">
        <v>1182</v>
      </c>
      <c r="B144" s="30" t="s">
        <v>1183</v>
      </c>
      <c r="C144" s="30" t="s">
        <v>843</v>
      </c>
      <c r="D144" s="13">
        <v>26692</v>
      </c>
      <c r="E144" s="14">
        <v>87.72</v>
      </c>
      <c r="F144" s="15">
        <v>2.8E-3</v>
      </c>
      <c r="G144" s="15"/>
    </row>
    <row r="145" spans="1:7" x14ac:dyDescent="0.3">
      <c r="A145" s="12" t="s">
        <v>1111</v>
      </c>
      <c r="B145" s="30" t="s">
        <v>1112</v>
      </c>
      <c r="C145" s="30" t="s">
        <v>843</v>
      </c>
      <c r="D145" s="13">
        <v>35000</v>
      </c>
      <c r="E145" s="14">
        <v>85.24</v>
      </c>
      <c r="F145" s="15">
        <v>2.7000000000000001E-3</v>
      </c>
      <c r="G145" s="15"/>
    </row>
    <row r="146" spans="1:7" x14ac:dyDescent="0.3">
      <c r="A146" s="12" t="s">
        <v>940</v>
      </c>
      <c r="B146" s="30" t="s">
        <v>941</v>
      </c>
      <c r="C146" s="30" t="s">
        <v>855</v>
      </c>
      <c r="D146" s="13">
        <v>16054</v>
      </c>
      <c r="E146" s="14">
        <v>75.63</v>
      </c>
      <c r="F146" s="15">
        <v>2.3999999999999998E-3</v>
      </c>
      <c r="G146" s="15"/>
    </row>
    <row r="147" spans="1:7" x14ac:dyDescent="0.3">
      <c r="A147" s="12" t="s">
        <v>1459</v>
      </c>
      <c r="B147" s="30" t="s">
        <v>1460</v>
      </c>
      <c r="C147" s="30" t="s">
        <v>852</v>
      </c>
      <c r="D147" s="13">
        <v>8400</v>
      </c>
      <c r="E147" s="14">
        <v>39.82</v>
      </c>
      <c r="F147" s="15">
        <v>1.2999999999999999E-3</v>
      </c>
      <c r="G147" s="15"/>
    </row>
    <row r="148" spans="1:7" x14ac:dyDescent="0.3">
      <c r="A148" s="12" t="s">
        <v>1434</v>
      </c>
      <c r="B148" s="30" t="s">
        <v>1435</v>
      </c>
      <c r="C148" s="30" t="s">
        <v>1005</v>
      </c>
      <c r="D148" s="13">
        <v>10400</v>
      </c>
      <c r="E148" s="14">
        <v>34.83</v>
      </c>
      <c r="F148" s="15">
        <v>1.1000000000000001E-3</v>
      </c>
      <c r="G148" s="15"/>
    </row>
    <row r="149" spans="1:7" x14ac:dyDescent="0.3">
      <c r="A149" s="12" t="s">
        <v>1068</v>
      </c>
      <c r="B149" s="30" t="s">
        <v>1069</v>
      </c>
      <c r="C149" s="30" t="s">
        <v>855</v>
      </c>
      <c r="D149" s="13">
        <v>1361</v>
      </c>
      <c r="E149" s="14">
        <v>13.41</v>
      </c>
      <c r="F149" s="15">
        <v>4.0000000000000002E-4</v>
      </c>
      <c r="G149" s="15"/>
    </row>
    <row r="150" spans="1:7" x14ac:dyDescent="0.3">
      <c r="A150" s="12" t="s">
        <v>1162</v>
      </c>
      <c r="B150" s="30" t="s">
        <v>1163</v>
      </c>
      <c r="C150" s="30" t="s">
        <v>925</v>
      </c>
      <c r="D150" s="13">
        <v>515</v>
      </c>
      <c r="E150" s="14">
        <v>12.72</v>
      </c>
      <c r="F150" s="15">
        <v>4.0000000000000002E-4</v>
      </c>
      <c r="G150" s="15"/>
    </row>
    <row r="151" spans="1:7" x14ac:dyDescent="0.3">
      <c r="A151" s="12" t="s">
        <v>1119</v>
      </c>
      <c r="B151" s="30" t="s">
        <v>1456</v>
      </c>
      <c r="C151" s="30" t="s">
        <v>909</v>
      </c>
      <c r="D151" s="13">
        <v>1755</v>
      </c>
      <c r="E151" s="14">
        <v>6.08</v>
      </c>
      <c r="F151" s="15">
        <v>2.0000000000000001E-4</v>
      </c>
      <c r="G151" s="15"/>
    </row>
    <row r="152" spans="1:7" x14ac:dyDescent="0.3">
      <c r="A152" s="16" t="s">
        <v>104</v>
      </c>
      <c r="B152" s="31"/>
      <c r="C152" s="31"/>
      <c r="D152" s="17"/>
      <c r="E152" s="37">
        <v>23183.78</v>
      </c>
      <c r="F152" s="38">
        <v>0.74429999999999996</v>
      </c>
      <c r="G152" s="20"/>
    </row>
    <row r="153" spans="1:7" x14ac:dyDescent="0.3">
      <c r="A153" s="16" t="s">
        <v>1217</v>
      </c>
      <c r="B153" s="30"/>
      <c r="C153" s="30"/>
      <c r="D153" s="13"/>
      <c r="E153" s="14"/>
      <c r="F153" s="15"/>
      <c r="G153" s="15"/>
    </row>
    <row r="154" spans="1:7" x14ac:dyDescent="0.3">
      <c r="A154" s="16" t="s">
        <v>104</v>
      </c>
      <c r="B154" s="30"/>
      <c r="C154" s="30"/>
      <c r="D154" s="13"/>
      <c r="E154" s="39" t="s">
        <v>90</v>
      </c>
      <c r="F154" s="40" t="s">
        <v>90</v>
      </c>
      <c r="G154" s="15"/>
    </row>
    <row r="155" spans="1:7" x14ac:dyDescent="0.3">
      <c r="A155" s="21" t="s">
        <v>128</v>
      </c>
      <c r="B155" s="32"/>
      <c r="C155" s="32"/>
      <c r="D155" s="22"/>
      <c r="E155" s="27">
        <v>23183.78</v>
      </c>
      <c r="F155" s="28">
        <v>0.74429999999999996</v>
      </c>
      <c r="G155" s="20"/>
    </row>
    <row r="156" spans="1:7" x14ac:dyDescent="0.3">
      <c r="A156" s="12"/>
      <c r="B156" s="30"/>
      <c r="C156" s="30"/>
      <c r="D156" s="13"/>
      <c r="E156" s="14"/>
      <c r="F156" s="15"/>
      <c r="G156" s="15"/>
    </row>
    <row r="157" spans="1:7" x14ac:dyDescent="0.3">
      <c r="A157" s="16" t="s">
        <v>1218</v>
      </c>
      <c r="B157" s="30"/>
      <c r="C157" s="30"/>
      <c r="D157" s="13"/>
      <c r="E157" s="14"/>
      <c r="F157" s="15"/>
      <c r="G157" s="15"/>
    </row>
    <row r="158" spans="1:7" x14ac:dyDescent="0.3">
      <c r="A158" s="16" t="s">
        <v>1219</v>
      </c>
      <c r="B158" s="30"/>
      <c r="C158" s="30"/>
      <c r="D158" s="13"/>
      <c r="E158" s="14"/>
      <c r="F158" s="15"/>
      <c r="G158" s="15"/>
    </row>
    <row r="159" spans="1:7" x14ac:dyDescent="0.3">
      <c r="A159" s="12" t="s">
        <v>1247</v>
      </c>
      <c r="B159" s="30"/>
      <c r="C159" s="30" t="s">
        <v>925</v>
      </c>
      <c r="D159" s="13">
        <v>6000</v>
      </c>
      <c r="E159" s="14">
        <v>148.74</v>
      </c>
      <c r="F159" s="15">
        <v>4.7739999999999996E-3</v>
      </c>
      <c r="G159" s="15"/>
    </row>
    <row r="160" spans="1:7" x14ac:dyDescent="0.3">
      <c r="A160" s="12" t="s">
        <v>1292</v>
      </c>
      <c r="B160" s="30"/>
      <c r="C160" s="30" t="s">
        <v>855</v>
      </c>
      <c r="D160" s="13">
        <v>8400</v>
      </c>
      <c r="E160" s="14">
        <v>83.05</v>
      </c>
      <c r="F160" s="15">
        <v>2.6649999999999998E-3</v>
      </c>
      <c r="G160" s="15"/>
    </row>
    <row r="161" spans="1:7" x14ac:dyDescent="0.3">
      <c r="A161" s="16" t="s">
        <v>104</v>
      </c>
      <c r="B161" s="31"/>
      <c r="C161" s="31"/>
      <c r="D161" s="17"/>
      <c r="E161" s="37">
        <v>231.79</v>
      </c>
      <c r="F161" s="38">
        <v>7.4390000000000003E-3</v>
      </c>
      <c r="G161" s="20"/>
    </row>
    <row r="162" spans="1:7" x14ac:dyDescent="0.3">
      <c r="A162" s="12"/>
      <c r="B162" s="30"/>
      <c r="C162" s="30"/>
      <c r="D162" s="13"/>
      <c r="E162" s="14"/>
      <c r="F162" s="15"/>
      <c r="G162" s="15"/>
    </row>
    <row r="163" spans="1:7" x14ac:dyDescent="0.3">
      <c r="A163" s="12"/>
      <c r="B163" s="30"/>
      <c r="C163" s="30"/>
      <c r="D163" s="13"/>
      <c r="E163" s="14"/>
      <c r="F163" s="15"/>
      <c r="G163" s="15"/>
    </row>
    <row r="164" spans="1:7" x14ac:dyDescent="0.3">
      <c r="A164" s="12"/>
      <c r="B164" s="30"/>
      <c r="C164" s="30"/>
      <c r="D164" s="13"/>
      <c r="E164" s="14"/>
      <c r="F164" s="15"/>
      <c r="G164" s="15"/>
    </row>
    <row r="165" spans="1:7" x14ac:dyDescent="0.3">
      <c r="A165" s="21" t="s">
        <v>128</v>
      </c>
      <c r="B165" s="32"/>
      <c r="C165" s="32"/>
      <c r="D165" s="22"/>
      <c r="E165" s="18">
        <v>231.79</v>
      </c>
      <c r="F165" s="19">
        <v>7.4390000000000003E-3</v>
      </c>
      <c r="G165" s="20"/>
    </row>
    <row r="166" spans="1:7" x14ac:dyDescent="0.3">
      <c r="A166" s="12"/>
      <c r="B166" s="30"/>
      <c r="C166" s="30"/>
      <c r="D166" s="13"/>
      <c r="E166" s="14"/>
      <c r="F166" s="15"/>
      <c r="G166" s="15"/>
    </row>
    <row r="167" spans="1:7" x14ac:dyDescent="0.3">
      <c r="A167" s="16" t="s">
        <v>136</v>
      </c>
      <c r="B167" s="30"/>
      <c r="C167" s="30"/>
      <c r="D167" s="13"/>
      <c r="E167" s="14"/>
      <c r="F167" s="15"/>
      <c r="G167" s="15"/>
    </row>
    <row r="168" spans="1:7" x14ac:dyDescent="0.3">
      <c r="A168" s="16" t="s">
        <v>137</v>
      </c>
      <c r="B168" s="30"/>
      <c r="C168" s="30"/>
      <c r="D168" s="13"/>
      <c r="E168" s="14"/>
      <c r="F168" s="15"/>
      <c r="G168" s="15"/>
    </row>
    <row r="169" spans="1:7" x14ac:dyDescent="0.3">
      <c r="A169" s="12" t="s">
        <v>531</v>
      </c>
      <c r="B169" s="30" t="s">
        <v>532</v>
      </c>
      <c r="C169" s="30" t="s">
        <v>140</v>
      </c>
      <c r="D169" s="13">
        <v>2000000</v>
      </c>
      <c r="E169" s="14">
        <v>2015.6</v>
      </c>
      <c r="F169" s="15">
        <v>6.4699999999999994E-2</v>
      </c>
      <c r="G169" s="15">
        <v>7.0300000000000001E-2</v>
      </c>
    </row>
    <row r="170" spans="1:7" x14ac:dyDescent="0.3">
      <c r="A170" s="16" t="s">
        <v>104</v>
      </c>
      <c r="B170" s="31"/>
      <c r="C170" s="31"/>
      <c r="D170" s="17"/>
      <c r="E170" s="37">
        <v>2015.6</v>
      </c>
      <c r="F170" s="38">
        <v>6.4699999999999994E-2</v>
      </c>
      <c r="G170" s="20"/>
    </row>
    <row r="171" spans="1:7" x14ac:dyDescent="0.3">
      <c r="A171" s="12"/>
      <c r="B171" s="30"/>
      <c r="C171" s="30"/>
      <c r="D171" s="13"/>
      <c r="E171" s="14"/>
      <c r="F171" s="15"/>
      <c r="G171" s="15"/>
    </row>
    <row r="172" spans="1:7" x14ac:dyDescent="0.3">
      <c r="A172" s="16" t="s">
        <v>405</v>
      </c>
      <c r="B172" s="30"/>
      <c r="C172" s="30"/>
      <c r="D172" s="13"/>
      <c r="E172" s="14"/>
      <c r="F172" s="15"/>
      <c r="G172" s="15"/>
    </row>
    <row r="173" spans="1:7" x14ac:dyDescent="0.3">
      <c r="A173" s="12" t="s">
        <v>1502</v>
      </c>
      <c r="B173" s="30" t="s">
        <v>1503</v>
      </c>
      <c r="C173" s="30" t="s">
        <v>95</v>
      </c>
      <c r="D173" s="13">
        <v>1600000</v>
      </c>
      <c r="E173" s="14">
        <v>1537.52</v>
      </c>
      <c r="F173" s="15">
        <v>4.9399999999999999E-2</v>
      </c>
      <c r="G173" s="15">
        <v>6.8657999999999997E-2</v>
      </c>
    </row>
    <row r="174" spans="1:7" x14ac:dyDescent="0.3">
      <c r="A174" s="12" t="s">
        <v>406</v>
      </c>
      <c r="B174" s="30" t="s">
        <v>407</v>
      </c>
      <c r="C174" s="30" t="s">
        <v>95</v>
      </c>
      <c r="D174" s="13">
        <v>1000000</v>
      </c>
      <c r="E174" s="14">
        <v>1000.02</v>
      </c>
      <c r="F174" s="15">
        <v>3.2099999999999997E-2</v>
      </c>
      <c r="G174" s="15">
        <v>7.0972999999999994E-2</v>
      </c>
    </row>
    <row r="175" spans="1:7" x14ac:dyDescent="0.3">
      <c r="A175" s="16" t="s">
        <v>104</v>
      </c>
      <c r="B175" s="31"/>
      <c r="C175" s="31"/>
      <c r="D175" s="17"/>
      <c r="E175" s="37">
        <v>2537.54</v>
      </c>
      <c r="F175" s="38">
        <v>8.1500000000000003E-2</v>
      </c>
      <c r="G175" s="20"/>
    </row>
    <row r="176" spans="1:7" x14ac:dyDescent="0.3">
      <c r="A176" s="12"/>
      <c r="B176" s="30"/>
      <c r="C176" s="30"/>
      <c r="D176" s="13"/>
      <c r="E176" s="14"/>
      <c r="F176" s="15"/>
      <c r="G176" s="15"/>
    </row>
    <row r="177" spans="1:7" x14ac:dyDescent="0.3">
      <c r="A177" s="16" t="s">
        <v>200</v>
      </c>
      <c r="B177" s="30"/>
      <c r="C177" s="30"/>
      <c r="D177" s="13"/>
      <c r="E177" s="14"/>
      <c r="F177" s="15"/>
      <c r="G177" s="15"/>
    </row>
    <row r="178" spans="1:7" x14ac:dyDescent="0.3">
      <c r="A178" s="16" t="s">
        <v>104</v>
      </c>
      <c r="B178" s="30"/>
      <c r="C178" s="30"/>
      <c r="D178" s="13"/>
      <c r="E178" s="39" t="s">
        <v>90</v>
      </c>
      <c r="F178" s="40" t="s">
        <v>90</v>
      </c>
      <c r="G178" s="15"/>
    </row>
    <row r="179" spans="1:7" x14ac:dyDescent="0.3">
      <c r="A179" s="12"/>
      <c r="B179" s="30"/>
      <c r="C179" s="30"/>
      <c r="D179" s="13"/>
      <c r="E179" s="14"/>
      <c r="F179" s="15"/>
      <c r="G179" s="15"/>
    </row>
    <row r="180" spans="1:7" x14ac:dyDescent="0.3">
      <c r="A180" s="16" t="s">
        <v>201</v>
      </c>
      <c r="B180" s="30"/>
      <c r="C180" s="30"/>
      <c r="D180" s="13"/>
      <c r="E180" s="14"/>
      <c r="F180" s="15"/>
      <c r="G180" s="15"/>
    </row>
    <row r="181" spans="1:7" x14ac:dyDescent="0.3">
      <c r="A181" s="16" t="s">
        <v>104</v>
      </c>
      <c r="B181" s="30"/>
      <c r="C181" s="30"/>
      <c r="D181" s="13"/>
      <c r="E181" s="39" t="s">
        <v>90</v>
      </c>
      <c r="F181" s="40" t="s">
        <v>90</v>
      </c>
      <c r="G181" s="15"/>
    </row>
    <row r="182" spans="1:7" x14ac:dyDescent="0.3">
      <c r="A182" s="12"/>
      <c r="B182" s="30"/>
      <c r="C182" s="30"/>
      <c r="D182" s="13"/>
      <c r="E182" s="14"/>
      <c r="F182" s="15"/>
      <c r="G182" s="15"/>
    </row>
    <row r="183" spans="1:7" x14ac:dyDescent="0.3">
      <c r="A183" s="21" t="s">
        <v>128</v>
      </c>
      <c r="B183" s="32"/>
      <c r="C183" s="32"/>
      <c r="D183" s="22"/>
      <c r="E183" s="18">
        <v>4553.1400000000003</v>
      </c>
      <c r="F183" s="19">
        <v>0.1462</v>
      </c>
      <c r="G183" s="20"/>
    </row>
    <row r="184" spans="1:7" x14ac:dyDescent="0.3">
      <c r="A184" s="12"/>
      <c r="B184" s="30"/>
      <c r="C184" s="30"/>
      <c r="D184" s="13"/>
      <c r="E184" s="14"/>
      <c r="F184" s="15"/>
      <c r="G184" s="15"/>
    </row>
    <row r="185" spans="1:7" x14ac:dyDescent="0.3">
      <c r="A185" s="12"/>
      <c r="B185" s="30"/>
      <c r="C185" s="30"/>
      <c r="D185" s="13"/>
      <c r="E185" s="14"/>
      <c r="F185" s="15"/>
      <c r="G185" s="15"/>
    </row>
    <row r="186" spans="1:7" x14ac:dyDescent="0.3">
      <c r="A186" s="16" t="s">
        <v>590</v>
      </c>
      <c r="B186" s="30"/>
      <c r="C186" s="30"/>
      <c r="D186" s="13"/>
      <c r="E186" s="14"/>
      <c r="F186" s="15"/>
      <c r="G186" s="15"/>
    </row>
    <row r="187" spans="1:7" x14ac:dyDescent="0.3">
      <c r="A187" s="12" t="s">
        <v>1666</v>
      </c>
      <c r="B187" s="30" t="s">
        <v>1667</v>
      </c>
      <c r="C187" s="30"/>
      <c r="D187" s="13">
        <v>13802.0762</v>
      </c>
      <c r="E187" s="14">
        <v>386.28</v>
      </c>
      <c r="F187" s="15">
        <v>1.24E-2</v>
      </c>
      <c r="G187" s="15"/>
    </row>
    <row r="188" spans="1:7" x14ac:dyDescent="0.3">
      <c r="A188" s="12" t="s">
        <v>1857</v>
      </c>
      <c r="B188" s="30" t="s">
        <v>1858</v>
      </c>
      <c r="C188" s="30"/>
      <c r="D188" s="13">
        <v>1634279.088</v>
      </c>
      <c r="E188" s="14">
        <v>166.37</v>
      </c>
      <c r="F188" s="15">
        <v>5.3E-3</v>
      </c>
      <c r="G188" s="15"/>
    </row>
    <row r="189" spans="1:7" x14ac:dyDescent="0.3">
      <c r="A189" s="12"/>
      <c r="B189" s="30"/>
      <c r="C189" s="30"/>
      <c r="D189" s="13"/>
      <c r="E189" s="14"/>
      <c r="F189" s="15"/>
      <c r="G189" s="15"/>
    </row>
    <row r="190" spans="1:7" x14ac:dyDescent="0.3">
      <c r="A190" s="21" t="s">
        <v>128</v>
      </c>
      <c r="B190" s="32"/>
      <c r="C190" s="32"/>
      <c r="D190" s="22"/>
      <c r="E190" s="18">
        <v>552.65</v>
      </c>
      <c r="F190" s="19">
        <v>1.77E-2</v>
      </c>
      <c r="G190" s="20"/>
    </row>
    <row r="191" spans="1:7" x14ac:dyDescent="0.3">
      <c r="A191" s="12"/>
      <c r="B191" s="30"/>
      <c r="C191" s="30"/>
      <c r="D191" s="13"/>
      <c r="E191" s="14"/>
      <c r="F191" s="15"/>
      <c r="G191" s="15"/>
    </row>
    <row r="192" spans="1:7" x14ac:dyDescent="0.3">
      <c r="A192" s="16" t="s">
        <v>129</v>
      </c>
      <c r="B192" s="30"/>
      <c r="C192" s="30"/>
      <c r="D192" s="13"/>
      <c r="E192" s="14"/>
      <c r="F192" s="15"/>
      <c r="G192" s="15"/>
    </row>
    <row r="193" spans="1:7" x14ac:dyDescent="0.3">
      <c r="A193" s="12" t="s">
        <v>130</v>
      </c>
      <c r="B193" s="30"/>
      <c r="C193" s="30"/>
      <c r="D193" s="13"/>
      <c r="E193" s="14">
        <v>635.80999999999995</v>
      </c>
      <c r="F193" s="15">
        <v>2.0400000000000001E-2</v>
      </c>
      <c r="G193" s="15">
        <v>5.4016000000000002E-2</v>
      </c>
    </row>
    <row r="194" spans="1:7" x14ac:dyDescent="0.3">
      <c r="A194" s="16" t="s">
        <v>104</v>
      </c>
      <c r="B194" s="31"/>
      <c r="C194" s="31"/>
      <c r="D194" s="17"/>
      <c r="E194" s="37">
        <v>635.80999999999995</v>
      </c>
      <c r="F194" s="38">
        <v>2.0400000000000001E-2</v>
      </c>
      <c r="G194" s="20"/>
    </row>
    <row r="195" spans="1:7" x14ac:dyDescent="0.3">
      <c r="A195" s="12"/>
      <c r="B195" s="30"/>
      <c r="C195" s="30"/>
      <c r="D195" s="13"/>
      <c r="E195" s="14"/>
      <c r="F195" s="15"/>
      <c r="G195" s="15"/>
    </row>
    <row r="196" spans="1:7" x14ac:dyDescent="0.3">
      <c r="A196" s="21" t="s">
        <v>128</v>
      </c>
      <c r="B196" s="32"/>
      <c r="C196" s="32"/>
      <c r="D196" s="22"/>
      <c r="E196" s="18">
        <v>635.80999999999995</v>
      </c>
      <c r="F196" s="19">
        <v>2.0400000000000001E-2</v>
      </c>
      <c r="G196" s="20"/>
    </row>
    <row r="197" spans="1:7" x14ac:dyDescent="0.3">
      <c r="A197" s="12" t="s">
        <v>131</v>
      </c>
      <c r="B197" s="30"/>
      <c r="C197" s="30"/>
      <c r="D197" s="13"/>
      <c r="E197" s="14">
        <v>95.788124100000005</v>
      </c>
      <c r="F197" s="15">
        <v>3.0739999999999999E-3</v>
      </c>
      <c r="G197" s="15"/>
    </row>
    <row r="198" spans="1:7" x14ac:dyDescent="0.3">
      <c r="A198" s="12" t="s">
        <v>132</v>
      </c>
      <c r="B198" s="30"/>
      <c r="C198" s="30"/>
      <c r="D198" s="13"/>
      <c r="E198" s="14">
        <v>2132.7718758999999</v>
      </c>
      <c r="F198" s="15">
        <v>6.8325999999999998E-2</v>
      </c>
      <c r="G198" s="15">
        <v>5.4016000000000002E-2</v>
      </c>
    </row>
    <row r="199" spans="1:7" x14ac:dyDescent="0.3">
      <c r="A199" s="25" t="s">
        <v>133</v>
      </c>
      <c r="B199" s="33"/>
      <c r="C199" s="33"/>
      <c r="D199" s="26"/>
      <c r="E199" s="27">
        <v>31153.94</v>
      </c>
      <c r="F199" s="28">
        <v>1</v>
      </c>
      <c r="G199" s="28"/>
    </row>
    <row r="201" spans="1:7" x14ac:dyDescent="0.3">
      <c r="A201" s="1" t="s">
        <v>1417</v>
      </c>
    </row>
    <row r="202" spans="1:7" x14ac:dyDescent="0.3">
      <c r="A202" s="1" t="s">
        <v>135</v>
      </c>
    </row>
    <row r="204" spans="1:7" x14ac:dyDescent="0.3">
      <c r="A204" s="1" t="s">
        <v>1959</v>
      </c>
    </row>
    <row r="205" spans="1:7" x14ac:dyDescent="0.3">
      <c r="A205" s="47" t="s">
        <v>1960</v>
      </c>
      <c r="B205" s="34" t="s">
        <v>90</v>
      </c>
    </row>
    <row r="206" spans="1:7" x14ac:dyDescent="0.3">
      <c r="A206" t="s">
        <v>1961</v>
      </c>
    </row>
    <row r="207" spans="1:7" x14ac:dyDescent="0.3">
      <c r="A207" t="s">
        <v>1962</v>
      </c>
      <c r="B207" t="s">
        <v>1963</v>
      </c>
      <c r="C207" t="s">
        <v>1963</v>
      </c>
    </row>
    <row r="208" spans="1:7" x14ac:dyDescent="0.3">
      <c r="B208" s="48">
        <v>44771</v>
      </c>
      <c r="C208" s="48">
        <v>44803</v>
      </c>
    </row>
    <row r="209" spans="1:7" x14ac:dyDescent="0.3">
      <c r="A209" t="s">
        <v>1967</v>
      </c>
      <c r="B209">
        <v>41.85</v>
      </c>
      <c r="C209">
        <v>43.35</v>
      </c>
      <c r="E209" s="2"/>
      <c r="G209"/>
    </row>
    <row r="210" spans="1:7" x14ac:dyDescent="0.3">
      <c r="A210" t="s">
        <v>1968</v>
      </c>
      <c r="B210">
        <v>23.93</v>
      </c>
      <c r="C210">
        <v>24.64</v>
      </c>
      <c r="E210" s="2"/>
      <c r="G210"/>
    </row>
    <row r="211" spans="1:7" x14ac:dyDescent="0.3">
      <c r="A211" t="s">
        <v>2027</v>
      </c>
      <c r="B211">
        <v>37.770000000000003</v>
      </c>
      <c r="C211">
        <v>39.07</v>
      </c>
      <c r="E211" s="2"/>
      <c r="G211"/>
    </row>
    <row r="212" spans="1:7" x14ac:dyDescent="0.3">
      <c r="A212" t="s">
        <v>2028</v>
      </c>
      <c r="B212">
        <v>38.5</v>
      </c>
      <c r="C212">
        <v>39.82</v>
      </c>
      <c r="E212" s="2"/>
      <c r="G212"/>
    </row>
    <row r="213" spans="1:7" x14ac:dyDescent="0.3">
      <c r="A213" t="s">
        <v>1992</v>
      </c>
      <c r="B213">
        <v>38.26</v>
      </c>
      <c r="C213">
        <v>39.56</v>
      </c>
      <c r="E213" s="2"/>
      <c r="G213"/>
    </row>
    <row r="214" spans="1:7" x14ac:dyDescent="0.3">
      <c r="A214" t="s">
        <v>1993</v>
      </c>
      <c r="B214">
        <v>21.29</v>
      </c>
      <c r="C214">
        <v>21.86</v>
      </c>
      <c r="E214" s="2"/>
      <c r="G214"/>
    </row>
    <row r="215" spans="1:7" x14ac:dyDescent="0.3">
      <c r="E215" s="2"/>
      <c r="G215"/>
    </row>
    <row r="216" spans="1:7" x14ac:dyDescent="0.3">
      <c r="A216" t="s">
        <v>1996</v>
      </c>
    </row>
    <row r="218" spans="1:7" x14ac:dyDescent="0.3">
      <c r="A218" s="50" t="s">
        <v>1997</v>
      </c>
      <c r="B218" s="50" t="s">
        <v>1998</v>
      </c>
      <c r="C218" s="50" t="s">
        <v>1999</v>
      </c>
      <c r="D218" s="50" t="s">
        <v>2000</v>
      </c>
    </row>
    <row r="219" spans="1:7" x14ac:dyDescent="0.3">
      <c r="A219" s="50" t="s">
        <v>2031</v>
      </c>
      <c r="B219" s="50"/>
      <c r="C219" s="50">
        <v>0.15</v>
      </c>
      <c r="D219" s="50">
        <v>0.15</v>
      </c>
    </row>
    <row r="220" spans="1:7" x14ac:dyDescent="0.3">
      <c r="A220" s="50" t="s">
        <v>2032</v>
      </c>
      <c r="B220" s="50"/>
      <c r="C220" s="50">
        <v>0.15</v>
      </c>
      <c r="D220" s="50">
        <v>0.15</v>
      </c>
    </row>
    <row r="222" spans="1:7" x14ac:dyDescent="0.3">
      <c r="A222" t="s">
        <v>1979</v>
      </c>
      <c r="B222" s="34" t="s">
        <v>90</v>
      </c>
    </row>
    <row r="223" spans="1:7" ht="28.8" x14ac:dyDescent="0.3">
      <c r="A223" s="47" t="s">
        <v>1980</v>
      </c>
      <c r="B223" s="34" t="s">
        <v>90</v>
      </c>
    </row>
    <row r="224" spans="1:7" x14ac:dyDescent="0.3">
      <c r="A224" s="47" t="s">
        <v>1981</v>
      </c>
      <c r="B224" s="34" t="s">
        <v>90</v>
      </c>
    </row>
    <row r="225" spans="1:4" x14ac:dyDescent="0.3">
      <c r="A225" t="s">
        <v>2022</v>
      </c>
      <c r="B225" s="49">
        <v>1.6000129999999999</v>
      </c>
    </row>
    <row r="226" spans="1:4" ht="28.8" x14ac:dyDescent="0.3">
      <c r="A226" s="47" t="s">
        <v>1983</v>
      </c>
      <c r="B226" s="34">
        <v>231.7878</v>
      </c>
    </row>
    <row r="227" spans="1:4" ht="28.8" x14ac:dyDescent="0.3">
      <c r="A227" s="47" t="s">
        <v>1984</v>
      </c>
      <c r="B227" s="34" t="s">
        <v>90</v>
      </c>
    </row>
    <row r="228" spans="1:4" x14ac:dyDescent="0.3">
      <c r="A228" t="s">
        <v>2116</v>
      </c>
      <c r="B228" s="34" t="s">
        <v>90</v>
      </c>
    </row>
    <row r="229" spans="1:4" x14ac:dyDescent="0.3">
      <c r="A229" t="s">
        <v>2117</v>
      </c>
      <c r="B229" s="34" t="s">
        <v>90</v>
      </c>
    </row>
    <row r="231" spans="1:4" ht="28.8" x14ac:dyDescent="0.3">
      <c r="A231" s="67" t="s">
        <v>2167</v>
      </c>
      <c r="B231" s="57" t="s">
        <v>2168</v>
      </c>
      <c r="C231" s="57" t="s">
        <v>2125</v>
      </c>
      <c r="D231" s="77" t="s">
        <v>2126</v>
      </c>
    </row>
    <row r="232" spans="1:4" ht="82.2" customHeight="1" x14ac:dyDescent="0.3">
      <c r="A232" s="72" t="str">
        <f>HYPERLINK("[EDEL_Portfolio Monthly Notes 31-Aug-2022.xlsx]EEPRUA!A1","Edelweiss Aggressive Hybrid Fund")</f>
        <v>Edelweiss Aggressive Hybrid Fund</v>
      </c>
      <c r="B232" s="58"/>
      <c r="C232" s="59" t="s">
        <v>2154</v>
      </c>
      <c r="D232"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87172-FCD0-461D-950B-BD78BD7C3FF4}">
  <dimension ref="A1:H109"/>
  <sheetViews>
    <sheetView showGridLines="0" workbookViewId="0">
      <pane ySplit="4" topLeftCell="A99" activePane="bottomLeft" state="frozen"/>
      <selection sqref="A1:B1"/>
      <selection pane="bottomLeft" activeCell="A108" sqref="A108:D108"/>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71</v>
      </c>
      <c r="B1" s="65"/>
      <c r="C1" s="65"/>
      <c r="D1" s="65"/>
      <c r="E1" s="65"/>
      <c r="F1" s="65"/>
      <c r="G1" s="65"/>
      <c r="H1" s="51" t="str">
        <f>HYPERLINK("[EDEL_Portfolio Monthly 31-Aug-2022.xlsx]Index!A1","Index")</f>
        <v>Index</v>
      </c>
    </row>
    <row r="2" spans="1:8" ht="18" x14ac:dyDescent="0.3">
      <c r="A2" s="65" t="s">
        <v>72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1174</v>
      </c>
      <c r="B8" s="30" t="s">
        <v>1175</v>
      </c>
      <c r="C8" s="30" t="s">
        <v>1099</v>
      </c>
      <c r="D8" s="13">
        <v>318046</v>
      </c>
      <c r="E8" s="14">
        <v>10377.049999999999</v>
      </c>
      <c r="F8" s="15">
        <v>4.5999999999999999E-2</v>
      </c>
      <c r="G8" s="15"/>
    </row>
    <row r="9" spans="1:8" x14ac:dyDescent="0.3">
      <c r="A9" s="12" t="s">
        <v>923</v>
      </c>
      <c r="B9" s="30" t="s">
        <v>924</v>
      </c>
      <c r="C9" s="30" t="s">
        <v>925</v>
      </c>
      <c r="D9" s="13">
        <v>738087</v>
      </c>
      <c r="E9" s="14">
        <v>8802.43</v>
      </c>
      <c r="F9" s="15">
        <v>3.9E-2</v>
      </c>
      <c r="G9" s="15"/>
    </row>
    <row r="10" spans="1:8" x14ac:dyDescent="0.3">
      <c r="A10" s="12" t="s">
        <v>990</v>
      </c>
      <c r="B10" s="30" t="s">
        <v>991</v>
      </c>
      <c r="C10" s="30" t="s">
        <v>846</v>
      </c>
      <c r="D10" s="13">
        <v>7374016</v>
      </c>
      <c r="E10" s="14">
        <v>8627.6</v>
      </c>
      <c r="F10" s="15">
        <v>3.8199999999999998E-2</v>
      </c>
      <c r="G10" s="15"/>
    </row>
    <row r="11" spans="1:8" x14ac:dyDescent="0.3">
      <c r="A11" s="12" t="s">
        <v>1051</v>
      </c>
      <c r="B11" s="30" t="s">
        <v>1052</v>
      </c>
      <c r="C11" s="30" t="s">
        <v>1053</v>
      </c>
      <c r="D11" s="13">
        <v>566697</v>
      </c>
      <c r="E11" s="14">
        <v>7974.84</v>
      </c>
      <c r="F11" s="15">
        <v>3.5299999999999998E-2</v>
      </c>
      <c r="G11" s="15"/>
    </row>
    <row r="12" spans="1:8" x14ac:dyDescent="0.3">
      <c r="A12" s="12" t="s">
        <v>933</v>
      </c>
      <c r="B12" s="30" t="s">
        <v>934</v>
      </c>
      <c r="C12" s="30" t="s">
        <v>852</v>
      </c>
      <c r="D12" s="13">
        <v>998625</v>
      </c>
      <c r="E12" s="14">
        <v>7892.63</v>
      </c>
      <c r="F12" s="15">
        <v>3.5000000000000003E-2</v>
      </c>
      <c r="G12" s="15"/>
    </row>
    <row r="13" spans="1:8" x14ac:dyDescent="0.3">
      <c r="A13" s="12" t="s">
        <v>1010</v>
      </c>
      <c r="B13" s="30" t="s">
        <v>1011</v>
      </c>
      <c r="C13" s="30" t="s">
        <v>939</v>
      </c>
      <c r="D13" s="13">
        <v>1911996</v>
      </c>
      <c r="E13" s="14">
        <v>7789.47</v>
      </c>
      <c r="F13" s="15">
        <v>3.4500000000000003E-2</v>
      </c>
      <c r="G13" s="15"/>
    </row>
    <row r="14" spans="1:8" x14ac:dyDescent="0.3">
      <c r="A14" s="12" t="s">
        <v>1156</v>
      </c>
      <c r="B14" s="30" t="s">
        <v>1157</v>
      </c>
      <c r="C14" s="30" t="s">
        <v>978</v>
      </c>
      <c r="D14" s="13">
        <v>171611</v>
      </c>
      <c r="E14" s="14">
        <v>7335.43</v>
      </c>
      <c r="F14" s="15">
        <v>3.2500000000000001E-2</v>
      </c>
      <c r="G14" s="15"/>
    </row>
    <row r="15" spans="1:8" x14ac:dyDescent="0.3">
      <c r="A15" s="12" t="s">
        <v>1012</v>
      </c>
      <c r="B15" s="30" t="s">
        <v>1013</v>
      </c>
      <c r="C15" s="30" t="s">
        <v>978</v>
      </c>
      <c r="D15" s="13">
        <v>551537</v>
      </c>
      <c r="E15" s="14">
        <v>6229.89</v>
      </c>
      <c r="F15" s="15">
        <v>2.76E-2</v>
      </c>
      <c r="G15" s="15"/>
    </row>
    <row r="16" spans="1:8" x14ac:dyDescent="0.3">
      <c r="A16" s="12" t="s">
        <v>1580</v>
      </c>
      <c r="B16" s="30" t="s">
        <v>1581</v>
      </c>
      <c r="C16" s="30" t="s">
        <v>846</v>
      </c>
      <c r="D16" s="13">
        <v>3347173</v>
      </c>
      <c r="E16" s="14">
        <v>6023.24</v>
      </c>
      <c r="F16" s="15">
        <v>2.6700000000000002E-2</v>
      </c>
      <c r="G16" s="15"/>
    </row>
    <row r="17" spans="1:7" x14ac:dyDescent="0.3">
      <c r="A17" s="12" t="s">
        <v>1607</v>
      </c>
      <c r="B17" s="30" t="s">
        <v>1608</v>
      </c>
      <c r="C17" s="30" t="s">
        <v>846</v>
      </c>
      <c r="D17" s="13">
        <v>3013391</v>
      </c>
      <c r="E17" s="14">
        <v>5853.51</v>
      </c>
      <c r="F17" s="15">
        <v>2.5899999999999999E-2</v>
      </c>
      <c r="G17" s="15"/>
    </row>
    <row r="18" spans="1:7" x14ac:dyDescent="0.3">
      <c r="A18" s="12" t="s">
        <v>1082</v>
      </c>
      <c r="B18" s="30" t="s">
        <v>1083</v>
      </c>
      <c r="C18" s="30" t="s">
        <v>904</v>
      </c>
      <c r="D18" s="13">
        <v>708399</v>
      </c>
      <c r="E18" s="14">
        <v>5839.33</v>
      </c>
      <c r="F18" s="15">
        <v>2.5899999999999999E-2</v>
      </c>
      <c r="G18" s="15"/>
    </row>
    <row r="19" spans="1:7" x14ac:dyDescent="0.3">
      <c r="A19" s="12" t="s">
        <v>885</v>
      </c>
      <c r="B19" s="30" t="s">
        <v>886</v>
      </c>
      <c r="C19" s="30" t="s">
        <v>887</v>
      </c>
      <c r="D19" s="13">
        <v>3709075</v>
      </c>
      <c r="E19" s="14">
        <v>5711.98</v>
      </c>
      <c r="F19" s="15">
        <v>2.53E-2</v>
      </c>
      <c r="G19" s="15"/>
    </row>
    <row r="20" spans="1:7" x14ac:dyDescent="0.3">
      <c r="A20" s="12" t="s">
        <v>1548</v>
      </c>
      <c r="B20" s="30" t="s">
        <v>1549</v>
      </c>
      <c r="C20" s="30" t="s">
        <v>939</v>
      </c>
      <c r="D20" s="13">
        <v>464948</v>
      </c>
      <c r="E20" s="14">
        <v>5416.41</v>
      </c>
      <c r="F20" s="15">
        <v>2.4E-2</v>
      </c>
      <c r="G20" s="15"/>
    </row>
    <row r="21" spans="1:7" x14ac:dyDescent="0.3">
      <c r="A21" s="12" t="s">
        <v>1543</v>
      </c>
      <c r="B21" s="30" t="s">
        <v>1544</v>
      </c>
      <c r="C21" s="30" t="s">
        <v>1050</v>
      </c>
      <c r="D21" s="13">
        <v>1377866</v>
      </c>
      <c r="E21" s="14">
        <v>5349.56</v>
      </c>
      <c r="F21" s="15">
        <v>2.3699999999999999E-2</v>
      </c>
      <c r="G21" s="15"/>
    </row>
    <row r="22" spans="1:7" x14ac:dyDescent="0.3">
      <c r="A22" s="12" t="s">
        <v>1463</v>
      </c>
      <c r="B22" s="30" t="s">
        <v>1464</v>
      </c>
      <c r="C22" s="30" t="s">
        <v>852</v>
      </c>
      <c r="D22" s="13">
        <v>526797</v>
      </c>
      <c r="E22" s="14">
        <v>5255.59</v>
      </c>
      <c r="F22" s="15">
        <v>2.3300000000000001E-2</v>
      </c>
      <c r="G22" s="15"/>
    </row>
    <row r="23" spans="1:7" x14ac:dyDescent="0.3">
      <c r="A23" s="12" t="s">
        <v>1209</v>
      </c>
      <c r="B23" s="30" t="s">
        <v>1210</v>
      </c>
      <c r="C23" s="30" t="s">
        <v>922</v>
      </c>
      <c r="D23" s="13">
        <v>1541422</v>
      </c>
      <c r="E23" s="14">
        <v>4724.46</v>
      </c>
      <c r="F23" s="15">
        <v>2.0899999999999998E-2</v>
      </c>
      <c r="G23" s="15"/>
    </row>
    <row r="24" spans="1:7" x14ac:dyDescent="0.3">
      <c r="A24" s="12" t="s">
        <v>1037</v>
      </c>
      <c r="B24" s="30" t="s">
        <v>1038</v>
      </c>
      <c r="C24" s="30" t="s">
        <v>858</v>
      </c>
      <c r="D24" s="13">
        <v>811953</v>
      </c>
      <c r="E24" s="14">
        <v>4701.6099999999997</v>
      </c>
      <c r="F24" s="15">
        <v>2.0799999999999999E-2</v>
      </c>
      <c r="G24" s="15"/>
    </row>
    <row r="25" spans="1:7" x14ac:dyDescent="0.3">
      <c r="A25" s="12" t="s">
        <v>1438</v>
      </c>
      <c r="B25" s="30" t="s">
        <v>1439</v>
      </c>
      <c r="C25" s="30" t="s">
        <v>1005</v>
      </c>
      <c r="D25" s="13">
        <v>897097</v>
      </c>
      <c r="E25" s="14">
        <v>4595.38</v>
      </c>
      <c r="F25" s="15">
        <v>2.0400000000000001E-2</v>
      </c>
      <c r="G25" s="15"/>
    </row>
    <row r="26" spans="1:7" x14ac:dyDescent="0.3">
      <c r="A26" s="12" t="s">
        <v>882</v>
      </c>
      <c r="B26" s="30" t="s">
        <v>883</v>
      </c>
      <c r="C26" s="30" t="s">
        <v>884</v>
      </c>
      <c r="D26" s="13">
        <v>1923949</v>
      </c>
      <c r="E26" s="14">
        <v>4558.8</v>
      </c>
      <c r="F26" s="15">
        <v>2.0199999999999999E-2</v>
      </c>
      <c r="G26" s="15"/>
    </row>
    <row r="27" spans="1:7" x14ac:dyDescent="0.3">
      <c r="A27" s="12" t="s">
        <v>1164</v>
      </c>
      <c r="B27" s="30" t="s">
        <v>1165</v>
      </c>
      <c r="C27" s="30" t="s">
        <v>852</v>
      </c>
      <c r="D27" s="13">
        <v>714302</v>
      </c>
      <c r="E27" s="14">
        <v>4527.6000000000004</v>
      </c>
      <c r="F27" s="15">
        <v>2.01E-2</v>
      </c>
      <c r="G27" s="15"/>
    </row>
    <row r="28" spans="1:7" x14ac:dyDescent="0.3">
      <c r="A28" s="12" t="s">
        <v>1432</v>
      </c>
      <c r="B28" s="30" t="s">
        <v>1433</v>
      </c>
      <c r="C28" s="30" t="s">
        <v>1026</v>
      </c>
      <c r="D28" s="13">
        <v>716774</v>
      </c>
      <c r="E28" s="14">
        <v>4143.3100000000004</v>
      </c>
      <c r="F28" s="15">
        <v>1.84E-2</v>
      </c>
      <c r="G28" s="15"/>
    </row>
    <row r="29" spans="1:7" x14ac:dyDescent="0.3">
      <c r="A29" s="12" t="s">
        <v>1564</v>
      </c>
      <c r="B29" s="30" t="s">
        <v>1565</v>
      </c>
      <c r="C29" s="30" t="s">
        <v>964</v>
      </c>
      <c r="D29" s="13">
        <v>840597</v>
      </c>
      <c r="E29" s="14">
        <v>4072.27</v>
      </c>
      <c r="F29" s="15">
        <v>1.8100000000000002E-2</v>
      </c>
      <c r="G29" s="15"/>
    </row>
    <row r="30" spans="1:7" x14ac:dyDescent="0.3">
      <c r="A30" s="12" t="s">
        <v>1035</v>
      </c>
      <c r="B30" s="30" t="s">
        <v>1036</v>
      </c>
      <c r="C30" s="30" t="s">
        <v>917</v>
      </c>
      <c r="D30" s="13">
        <v>190140</v>
      </c>
      <c r="E30" s="14">
        <v>3945.21</v>
      </c>
      <c r="F30" s="15">
        <v>1.7500000000000002E-2</v>
      </c>
      <c r="G30" s="15"/>
    </row>
    <row r="31" spans="1:7" x14ac:dyDescent="0.3">
      <c r="A31" s="12" t="s">
        <v>926</v>
      </c>
      <c r="B31" s="30" t="s">
        <v>927</v>
      </c>
      <c r="C31" s="30" t="s">
        <v>890</v>
      </c>
      <c r="D31" s="13">
        <v>114752</v>
      </c>
      <c r="E31" s="14">
        <v>3943.11</v>
      </c>
      <c r="F31" s="15">
        <v>1.7500000000000002E-2</v>
      </c>
      <c r="G31" s="15"/>
    </row>
    <row r="32" spans="1:7" x14ac:dyDescent="0.3">
      <c r="A32" s="12" t="s">
        <v>1582</v>
      </c>
      <c r="B32" s="30" t="s">
        <v>1583</v>
      </c>
      <c r="C32" s="30" t="s">
        <v>925</v>
      </c>
      <c r="D32" s="13">
        <v>401462</v>
      </c>
      <c r="E32" s="14">
        <v>3771.94</v>
      </c>
      <c r="F32" s="15">
        <v>1.67E-2</v>
      </c>
      <c r="G32" s="15"/>
    </row>
    <row r="33" spans="1:7" x14ac:dyDescent="0.3">
      <c r="A33" s="12" t="s">
        <v>1562</v>
      </c>
      <c r="B33" s="30" t="s">
        <v>1563</v>
      </c>
      <c r="C33" s="30" t="s">
        <v>858</v>
      </c>
      <c r="D33" s="13">
        <v>211027</v>
      </c>
      <c r="E33" s="14">
        <v>3761.77</v>
      </c>
      <c r="F33" s="15">
        <v>1.67E-2</v>
      </c>
      <c r="G33" s="15"/>
    </row>
    <row r="34" spans="1:7" x14ac:dyDescent="0.3">
      <c r="A34" s="12" t="s">
        <v>1539</v>
      </c>
      <c r="B34" s="30" t="s">
        <v>1540</v>
      </c>
      <c r="C34" s="30" t="s">
        <v>1026</v>
      </c>
      <c r="D34" s="13">
        <v>4614446</v>
      </c>
      <c r="E34" s="14">
        <v>3760.77</v>
      </c>
      <c r="F34" s="15">
        <v>1.67E-2</v>
      </c>
      <c r="G34" s="15"/>
    </row>
    <row r="35" spans="1:7" x14ac:dyDescent="0.3">
      <c r="A35" s="12" t="s">
        <v>1541</v>
      </c>
      <c r="B35" s="30" t="s">
        <v>1542</v>
      </c>
      <c r="C35" s="30" t="s">
        <v>939</v>
      </c>
      <c r="D35" s="13">
        <v>532103</v>
      </c>
      <c r="E35" s="14">
        <v>3570.68</v>
      </c>
      <c r="F35" s="15">
        <v>1.5800000000000002E-2</v>
      </c>
      <c r="G35" s="15"/>
    </row>
    <row r="36" spans="1:7" x14ac:dyDescent="0.3">
      <c r="A36" s="12" t="s">
        <v>1089</v>
      </c>
      <c r="B36" s="30" t="s">
        <v>1090</v>
      </c>
      <c r="C36" s="30" t="s">
        <v>953</v>
      </c>
      <c r="D36" s="13">
        <v>534188</v>
      </c>
      <c r="E36" s="14">
        <v>3292.2</v>
      </c>
      <c r="F36" s="15">
        <v>1.46E-2</v>
      </c>
      <c r="G36" s="15"/>
    </row>
    <row r="37" spans="1:7" x14ac:dyDescent="0.3">
      <c r="A37" s="12" t="s">
        <v>1058</v>
      </c>
      <c r="B37" s="30" t="s">
        <v>1059</v>
      </c>
      <c r="C37" s="30" t="s">
        <v>861</v>
      </c>
      <c r="D37" s="13">
        <v>91984</v>
      </c>
      <c r="E37" s="14">
        <v>3235.95</v>
      </c>
      <c r="F37" s="15">
        <v>1.43E-2</v>
      </c>
      <c r="G37" s="15"/>
    </row>
    <row r="38" spans="1:7" x14ac:dyDescent="0.3">
      <c r="A38" s="12" t="s">
        <v>1147</v>
      </c>
      <c r="B38" s="30" t="s">
        <v>1148</v>
      </c>
      <c r="C38" s="30" t="s">
        <v>925</v>
      </c>
      <c r="D38" s="13">
        <v>425738</v>
      </c>
      <c r="E38" s="14">
        <v>3154.08</v>
      </c>
      <c r="F38" s="15">
        <v>1.4E-2</v>
      </c>
      <c r="G38" s="15"/>
    </row>
    <row r="39" spans="1:7" x14ac:dyDescent="0.3">
      <c r="A39" s="12" t="s">
        <v>1215</v>
      </c>
      <c r="B39" s="30" t="s">
        <v>1216</v>
      </c>
      <c r="C39" s="30" t="s">
        <v>858</v>
      </c>
      <c r="D39" s="13">
        <v>328222</v>
      </c>
      <c r="E39" s="14">
        <v>2971.07</v>
      </c>
      <c r="F39" s="15">
        <v>1.32E-2</v>
      </c>
      <c r="G39" s="15"/>
    </row>
    <row r="40" spans="1:7" x14ac:dyDescent="0.3">
      <c r="A40" s="12" t="s">
        <v>1560</v>
      </c>
      <c r="B40" s="30" t="s">
        <v>1561</v>
      </c>
      <c r="C40" s="30" t="s">
        <v>987</v>
      </c>
      <c r="D40" s="13">
        <v>599444</v>
      </c>
      <c r="E40" s="14">
        <v>2827.88</v>
      </c>
      <c r="F40" s="15">
        <v>1.2500000000000001E-2</v>
      </c>
      <c r="G40" s="15"/>
    </row>
    <row r="41" spans="1:7" x14ac:dyDescent="0.3">
      <c r="A41" s="12" t="s">
        <v>1064</v>
      </c>
      <c r="B41" s="30" t="s">
        <v>1065</v>
      </c>
      <c r="C41" s="30" t="s">
        <v>861</v>
      </c>
      <c r="D41" s="13">
        <v>769598</v>
      </c>
      <c r="E41" s="14">
        <v>2473.1</v>
      </c>
      <c r="F41" s="15">
        <v>1.0999999999999999E-2</v>
      </c>
      <c r="G41" s="15"/>
    </row>
    <row r="42" spans="1:7" x14ac:dyDescent="0.3">
      <c r="A42" s="12" t="s">
        <v>1545</v>
      </c>
      <c r="B42" s="30" t="s">
        <v>1546</v>
      </c>
      <c r="C42" s="30" t="s">
        <v>1547</v>
      </c>
      <c r="D42" s="13">
        <v>583082</v>
      </c>
      <c r="E42" s="14">
        <v>2455.0700000000002</v>
      </c>
      <c r="F42" s="15">
        <v>1.09E-2</v>
      </c>
      <c r="G42" s="15"/>
    </row>
    <row r="43" spans="1:7" x14ac:dyDescent="0.3">
      <c r="A43" s="12" t="s">
        <v>1632</v>
      </c>
      <c r="B43" s="30" t="s">
        <v>1633</v>
      </c>
      <c r="C43" s="30" t="s">
        <v>1053</v>
      </c>
      <c r="D43" s="13">
        <v>182118</v>
      </c>
      <c r="E43" s="14">
        <v>2344.6799999999998</v>
      </c>
      <c r="F43" s="15">
        <v>1.04E-2</v>
      </c>
      <c r="G43" s="15"/>
    </row>
    <row r="44" spans="1:7" x14ac:dyDescent="0.3">
      <c r="A44" s="12" t="s">
        <v>1523</v>
      </c>
      <c r="B44" s="30" t="s">
        <v>1524</v>
      </c>
      <c r="C44" s="30" t="s">
        <v>978</v>
      </c>
      <c r="D44" s="13">
        <v>67595</v>
      </c>
      <c r="E44" s="14">
        <v>2252.1999999999998</v>
      </c>
      <c r="F44" s="15">
        <v>0.01</v>
      </c>
      <c r="G44" s="15"/>
    </row>
    <row r="45" spans="1:7" x14ac:dyDescent="0.3">
      <c r="A45" s="12" t="s">
        <v>1076</v>
      </c>
      <c r="B45" s="30" t="s">
        <v>1077</v>
      </c>
      <c r="C45" s="30" t="s">
        <v>864</v>
      </c>
      <c r="D45" s="13">
        <v>81703</v>
      </c>
      <c r="E45" s="14">
        <v>2219.5</v>
      </c>
      <c r="F45" s="15">
        <v>9.7999999999999997E-3</v>
      </c>
      <c r="G45" s="15"/>
    </row>
    <row r="46" spans="1:7" x14ac:dyDescent="0.3">
      <c r="A46" s="12" t="s">
        <v>1568</v>
      </c>
      <c r="B46" s="30" t="s">
        <v>1569</v>
      </c>
      <c r="C46" s="30" t="s">
        <v>864</v>
      </c>
      <c r="D46" s="13">
        <v>443417</v>
      </c>
      <c r="E46" s="14">
        <v>2094.48</v>
      </c>
      <c r="F46" s="15">
        <v>9.2999999999999992E-3</v>
      </c>
      <c r="G46" s="15"/>
    </row>
    <row r="47" spans="1:7" x14ac:dyDescent="0.3">
      <c r="A47" s="12" t="s">
        <v>1550</v>
      </c>
      <c r="B47" s="30" t="s">
        <v>1551</v>
      </c>
      <c r="C47" s="30" t="s">
        <v>1547</v>
      </c>
      <c r="D47" s="13">
        <v>120423</v>
      </c>
      <c r="E47" s="14">
        <v>1999.86</v>
      </c>
      <c r="F47" s="15">
        <v>8.8999999999999999E-3</v>
      </c>
      <c r="G47" s="15"/>
    </row>
    <row r="48" spans="1:7" x14ac:dyDescent="0.3">
      <c r="A48" s="12" t="s">
        <v>1603</v>
      </c>
      <c r="B48" s="30" t="s">
        <v>1604</v>
      </c>
      <c r="C48" s="30" t="s">
        <v>912</v>
      </c>
      <c r="D48" s="13">
        <v>105204</v>
      </c>
      <c r="E48" s="14">
        <v>1858.59</v>
      </c>
      <c r="F48" s="15">
        <v>8.2000000000000007E-3</v>
      </c>
      <c r="G48" s="15"/>
    </row>
    <row r="49" spans="1:7" x14ac:dyDescent="0.3">
      <c r="A49" s="12" t="s">
        <v>1143</v>
      </c>
      <c r="B49" s="30" t="s">
        <v>1144</v>
      </c>
      <c r="C49" s="30" t="s">
        <v>852</v>
      </c>
      <c r="D49" s="13">
        <v>135981</v>
      </c>
      <c r="E49" s="14">
        <v>1842.07</v>
      </c>
      <c r="F49" s="15">
        <v>8.2000000000000007E-3</v>
      </c>
      <c r="G49" s="15"/>
    </row>
    <row r="50" spans="1:7" x14ac:dyDescent="0.3">
      <c r="A50" s="12" t="s">
        <v>1730</v>
      </c>
      <c r="B50" s="30" t="s">
        <v>1731</v>
      </c>
      <c r="C50" s="30" t="s">
        <v>1050</v>
      </c>
      <c r="D50" s="13">
        <v>304589</v>
      </c>
      <c r="E50" s="14">
        <v>1829.21</v>
      </c>
      <c r="F50" s="15">
        <v>8.0999999999999996E-3</v>
      </c>
      <c r="G50" s="15"/>
    </row>
    <row r="51" spans="1:7" x14ac:dyDescent="0.3">
      <c r="A51" s="12" t="s">
        <v>1556</v>
      </c>
      <c r="B51" s="30" t="s">
        <v>1557</v>
      </c>
      <c r="C51" s="30" t="s">
        <v>925</v>
      </c>
      <c r="D51" s="13">
        <v>82979</v>
      </c>
      <c r="E51" s="14">
        <v>1736.25</v>
      </c>
      <c r="F51" s="15">
        <v>7.7000000000000002E-3</v>
      </c>
      <c r="G51" s="15"/>
    </row>
    <row r="52" spans="1:7" x14ac:dyDescent="0.3">
      <c r="A52" s="12" t="s">
        <v>1454</v>
      </c>
      <c r="B52" s="30" t="s">
        <v>1455</v>
      </c>
      <c r="C52" s="30" t="s">
        <v>953</v>
      </c>
      <c r="D52" s="13">
        <v>267256</v>
      </c>
      <c r="E52" s="14">
        <v>1730.08</v>
      </c>
      <c r="F52" s="15">
        <v>7.7000000000000002E-3</v>
      </c>
      <c r="G52" s="15"/>
    </row>
    <row r="53" spans="1:7" x14ac:dyDescent="0.3">
      <c r="A53" s="12" t="s">
        <v>976</v>
      </c>
      <c r="B53" s="30" t="s">
        <v>977</v>
      </c>
      <c r="C53" s="30" t="s">
        <v>978</v>
      </c>
      <c r="D53" s="13">
        <v>66937</v>
      </c>
      <c r="E53" s="14">
        <v>1702.48</v>
      </c>
      <c r="F53" s="15">
        <v>7.4999999999999997E-3</v>
      </c>
      <c r="G53" s="15"/>
    </row>
    <row r="54" spans="1:7" x14ac:dyDescent="0.3">
      <c r="A54" s="12" t="s">
        <v>1554</v>
      </c>
      <c r="B54" s="30" t="s">
        <v>1555</v>
      </c>
      <c r="C54" s="30" t="s">
        <v>887</v>
      </c>
      <c r="D54" s="13">
        <v>646929</v>
      </c>
      <c r="E54" s="14">
        <v>1636.41</v>
      </c>
      <c r="F54" s="15">
        <v>7.3000000000000001E-3</v>
      </c>
      <c r="G54" s="15"/>
    </row>
    <row r="55" spans="1:7" x14ac:dyDescent="0.3">
      <c r="A55" s="12" t="s">
        <v>1006</v>
      </c>
      <c r="B55" s="30" t="s">
        <v>1007</v>
      </c>
      <c r="C55" s="30" t="s">
        <v>864</v>
      </c>
      <c r="D55" s="13">
        <v>103143</v>
      </c>
      <c r="E55" s="14">
        <v>1584.64</v>
      </c>
      <c r="F55" s="15">
        <v>7.0000000000000001E-3</v>
      </c>
      <c r="G55" s="15"/>
    </row>
    <row r="56" spans="1:7" x14ac:dyDescent="0.3">
      <c r="A56" s="12" t="s">
        <v>1133</v>
      </c>
      <c r="B56" s="30" t="s">
        <v>1134</v>
      </c>
      <c r="C56" s="30" t="s">
        <v>978</v>
      </c>
      <c r="D56" s="13">
        <v>16892</v>
      </c>
      <c r="E56" s="14">
        <v>1547.72</v>
      </c>
      <c r="F56" s="15">
        <v>6.8999999999999999E-3</v>
      </c>
      <c r="G56" s="15"/>
    </row>
    <row r="57" spans="1:7" x14ac:dyDescent="0.3">
      <c r="A57" s="12" t="s">
        <v>1149</v>
      </c>
      <c r="B57" s="30" t="s">
        <v>1150</v>
      </c>
      <c r="C57" s="30" t="s">
        <v>1026</v>
      </c>
      <c r="D57" s="13">
        <v>68673</v>
      </c>
      <c r="E57" s="14">
        <v>1405.08</v>
      </c>
      <c r="F57" s="15">
        <v>6.1999999999999998E-3</v>
      </c>
      <c r="G57" s="15"/>
    </row>
    <row r="58" spans="1:7" x14ac:dyDescent="0.3">
      <c r="A58" s="12" t="s">
        <v>958</v>
      </c>
      <c r="B58" s="30" t="s">
        <v>959</v>
      </c>
      <c r="C58" s="30" t="s">
        <v>861</v>
      </c>
      <c r="D58" s="13">
        <v>64911</v>
      </c>
      <c r="E58" s="14">
        <v>1383.22</v>
      </c>
      <c r="F58" s="15">
        <v>6.1000000000000004E-3</v>
      </c>
      <c r="G58" s="15"/>
    </row>
    <row r="59" spans="1:7" x14ac:dyDescent="0.3">
      <c r="A59" s="12" t="s">
        <v>1444</v>
      </c>
      <c r="B59" s="30" t="s">
        <v>1445</v>
      </c>
      <c r="C59" s="30" t="s">
        <v>1188</v>
      </c>
      <c r="D59" s="13">
        <v>516408</v>
      </c>
      <c r="E59" s="14">
        <v>1346.79</v>
      </c>
      <c r="F59" s="15">
        <v>6.0000000000000001E-3</v>
      </c>
      <c r="G59" s="15"/>
    </row>
    <row r="60" spans="1:7" x14ac:dyDescent="0.3">
      <c r="A60" s="12" t="s">
        <v>1068</v>
      </c>
      <c r="B60" s="30" t="s">
        <v>1069</v>
      </c>
      <c r="C60" s="30" t="s">
        <v>855</v>
      </c>
      <c r="D60" s="13">
        <v>136458</v>
      </c>
      <c r="E60" s="14">
        <v>1344.93</v>
      </c>
      <c r="F60" s="15">
        <v>6.0000000000000001E-3</v>
      </c>
      <c r="G60" s="15"/>
    </row>
    <row r="61" spans="1:7" x14ac:dyDescent="0.3">
      <c r="A61" s="12" t="s">
        <v>1121</v>
      </c>
      <c r="B61" s="30" t="s">
        <v>1122</v>
      </c>
      <c r="C61" s="30" t="s">
        <v>948</v>
      </c>
      <c r="D61" s="13">
        <v>270675</v>
      </c>
      <c r="E61" s="14">
        <v>1172.97</v>
      </c>
      <c r="F61" s="15">
        <v>5.1999999999999998E-3</v>
      </c>
      <c r="G61" s="15"/>
    </row>
    <row r="62" spans="1:7" x14ac:dyDescent="0.3">
      <c r="A62" s="12" t="s">
        <v>1570</v>
      </c>
      <c r="B62" s="30" t="s">
        <v>1571</v>
      </c>
      <c r="C62" s="30" t="s">
        <v>939</v>
      </c>
      <c r="D62" s="13">
        <v>26813</v>
      </c>
      <c r="E62" s="14">
        <v>1100.33</v>
      </c>
      <c r="F62" s="15">
        <v>4.8999999999999998E-3</v>
      </c>
      <c r="G62" s="15"/>
    </row>
    <row r="63" spans="1:7" x14ac:dyDescent="0.3">
      <c r="A63" s="12" t="s">
        <v>1615</v>
      </c>
      <c r="B63" s="30" t="s">
        <v>1616</v>
      </c>
      <c r="C63" s="30" t="s">
        <v>1026</v>
      </c>
      <c r="D63" s="13">
        <v>320594</v>
      </c>
      <c r="E63" s="14">
        <v>1064.8499999999999</v>
      </c>
      <c r="F63" s="15">
        <v>4.7000000000000002E-3</v>
      </c>
      <c r="G63" s="15"/>
    </row>
    <row r="64" spans="1:7" x14ac:dyDescent="0.3">
      <c r="A64" s="12" t="s">
        <v>1552</v>
      </c>
      <c r="B64" s="30" t="s">
        <v>1553</v>
      </c>
      <c r="C64" s="30" t="s">
        <v>925</v>
      </c>
      <c r="D64" s="13">
        <v>96759</v>
      </c>
      <c r="E64" s="14">
        <v>916.74</v>
      </c>
      <c r="F64" s="15">
        <v>4.1000000000000003E-3</v>
      </c>
      <c r="G64" s="15"/>
    </row>
    <row r="65" spans="1:7" x14ac:dyDescent="0.3">
      <c r="A65" s="12" t="s">
        <v>1533</v>
      </c>
      <c r="B65" s="30" t="s">
        <v>1534</v>
      </c>
      <c r="C65" s="30" t="s">
        <v>925</v>
      </c>
      <c r="D65" s="13">
        <v>25257</v>
      </c>
      <c r="E65" s="14">
        <v>658.59</v>
      </c>
      <c r="F65" s="15">
        <v>2.8999999999999998E-3</v>
      </c>
      <c r="G65" s="15"/>
    </row>
    <row r="66" spans="1:7" x14ac:dyDescent="0.3">
      <c r="A66" s="12" t="s">
        <v>1576</v>
      </c>
      <c r="B66" s="30" t="s">
        <v>1577</v>
      </c>
      <c r="C66" s="30" t="s">
        <v>912</v>
      </c>
      <c r="D66" s="13">
        <v>812960</v>
      </c>
      <c r="E66" s="14">
        <v>553.22</v>
      </c>
      <c r="F66" s="15">
        <v>2.5000000000000001E-3</v>
      </c>
      <c r="G66" s="15"/>
    </row>
    <row r="67" spans="1:7" x14ac:dyDescent="0.3">
      <c r="A67" s="12" t="s">
        <v>1646</v>
      </c>
      <c r="B67" s="30" t="s">
        <v>1647</v>
      </c>
      <c r="C67" s="30" t="s">
        <v>978</v>
      </c>
      <c r="D67" s="13">
        <v>23927</v>
      </c>
      <c r="E67" s="14">
        <v>526.73</v>
      </c>
      <c r="F67" s="15">
        <v>2.3E-3</v>
      </c>
      <c r="G67" s="15"/>
    </row>
    <row r="68" spans="1:7" x14ac:dyDescent="0.3">
      <c r="A68" s="12" t="s">
        <v>1574</v>
      </c>
      <c r="B68" s="30" t="s">
        <v>1575</v>
      </c>
      <c r="C68" s="30" t="s">
        <v>912</v>
      </c>
      <c r="D68" s="13">
        <v>86401</v>
      </c>
      <c r="E68" s="14">
        <v>414.85</v>
      </c>
      <c r="F68" s="15">
        <v>1.8E-3</v>
      </c>
      <c r="G68" s="15"/>
    </row>
    <row r="69" spans="1:7" x14ac:dyDescent="0.3">
      <c r="A69" s="16" t="s">
        <v>104</v>
      </c>
      <c r="B69" s="31"/>
      <c r="C69" s="31"/>
      <c r="D69" s="17"/>
      <c r="E69" s="37">
        <v>217231.69</v>
      </c>
      <c r="F69" s="38">
        <v>0.96289999999999998</v>
      </c>
      <c r="G69" s="20"/>
    </row>
    <row r="70" spans="1:7" x14ac:dyDescent="0.3">
      <c r="A70" s="16" t="s">
        <v>1217</v>
      </c>
      <c r="B70" s="30"/>
      <c r="C70" s="30"/>
      <c r="D70" s="13"/>
      <c r="E70" s="14"/>
      <c r="F70" s="15"/>
      <c r="G70" s="15"/>
    </row>
    <row r="71" spans="1:7" x14ac:dyDescent="0.3">
      <c r="A71" s="16" t="s">
        <v>104</v>
      </c>
      <c r="B71" s="30"/>
      <c r="C71" s="30"/>
      <c r="D71" s="13"/>
      <c r="E71" s="39" t="s">
        <v>90</v>
      </c>
      <c r="F71" s="40" t="s">
        <v>90</v>
      </c>
      <c r="G71" s="15"/>
    </row>
    <row r="72" spans="1:7" x14ac:dyDescent="0.3">
      <c r="A72" s="21" t="s">
        <v>128</v>
      </c>
      <c r="B72" s="32"/>
      <c r="C72" s="32"/>
      <c r="D72" s="22"/>
      <c r="E72" s="27">
        <v>217231.69</v>
      </c>
      <c r="F72" s="28">
        <v>0.96289999999999998</v>
      </c>
      <c r="G72" s="20"/>
    </row>
    <row r="73" spans="1:7" x14ac:dyDescent="0.3">
      <c r="A73" s="12"/>
      <c r="B73" s="30"/>
      <c r="C73" s="30"/>
      <c r="D73" s="13"/>
      <c r="E73" s="14"/>
      <c r="F73" s="15"/>
      <c r="G73" s="15"/>
    </row>
    <row r="74" spans="1:7" x14ac:dyDescent="0.3">
      <c r="A74" s="12"/>
      <c r="B74" s="30"/>
      <c r="C74" s="30"/>
      <c r="D74" s="13"/>
      <c r="E74" s="14"/>
      <c r="F74" s="15"/>
      <c r="G74" s="15"/>
    </row>
    <row r="75" spans="1:7" x14ac:dyDescent="0.3">
      <c r="A75" s="16" t="s">
        <v>129</v>
      </c>
      <c r="B75" s="30"/>
      <c r="C75" s="30"/>
      <c r="D75" s="13"/>
      <c r="E75" s="14"/>
      <c r="F75" s="15"/>
      <c r="G75" s="15"/>
    </row>
    <row r="76" spans="1:7" x14ac:dyDescent="0.3">
      <c r="A76" s="12" t="s">
        <v>130</v>
      </c>
      <c r="B76" s="30"/>
      <c r="C76" s="30"/>
      <c r="D76" s="13"/>
      <c r="E76" s="14">
        <v>10871.78</v>
      </c>
      <c r="F76" s="15">
        <v>4.82E-2</v>
      </c>
      <c r="G76" s="15">
        <v>5.4016000000000002E-2</v>
      </c>
    </row>
    <row r="77" spans="1:7" x14ac:dyDescent="0.3">
      <c r="A77" s="16" t="s">
        <v>104</v>
      </c>
      <c r="B77" s="31"/>
      <c r="C77" s="31"/>
      <c r="D77" s="17"/>
      <c r="E77" s="37">
        <v>10871.78</v>
      </c>
      <c r="F77" s="38">
        <v>4.82E-2</v>
      </c>
      <c r="G77" s="20"/>
    </row>
    <row r="78" spans="1:7" x14ac:dyDescent="0.3">
      <c r="A78" s="12"/>
      <c r="B78" s="30"/>
      <c r="C78" s="30"/>
      <c r="D78" s="13"/>
      <c r="E78" s="14"/>
      <c r="F78" s="15"/>
      <c r="G78" s="15"/>
    </row>
    <row r="79" spans="1:7" x14ac:dyDescent="0.3">
      <c r="A79" s="21" t="s">
        <v>128</v>
      </c>
      <c r="B79" s="32"/>
      <c r="C79" s="32"/>
      <c r="D79" s="22"/>
      <c r="E79" s="18">
        <v>10871.78</v>
      </c>
      <c r="F79" s="19">
        <v>4.82E-2</v>
      </c>
      <c r="G79" s="20"/>
    </row>
    <row r="80" spans="1:7" x14ac:dyDescent="0.3">
      <c r="A80" s="12" t="s">
        <v>131</v>
      </c>
      <c r="B80" s="30"/>
      <c r="C80" s="30"/>
      <c r="D80" s="13"/>
      <c r="E80" s="14">
        <v>3.2178092</v>
      </c>
      <c r="F80" s="15">
        <v>1.4E-5</v>
      </c>
      <c r="G80" s="15"/>
    </row>
    <row r="81" spans="1:7" x14ac:dyDescent="0.3">
      <c r="A81" s="12" t="s">
        <v>132</v>
      </c>
      <c r="B81" s="30"/>
      <c r="C81" s="30"/>
      <c r="D81" s="13"/>
      <c r="E81" s="23">
        <v>-2496.2778091999999</v>
      </c>
      <c r="F81" s="24">
        <v>-1.1114000000000001E-2</v>
      </c>
      <c r="G81" s="15">
        <v>5.4016000000000002E-2</v>
      </c>
    </row>
    <row r="82" spans="1:7" x14ac:dyDescent="0.3">
      <c r="A82" s="25" t="s">
        <v>133</v>
      </c>
      <c r="B82" s="33"/>
      <c r="C82" s="33"/>
      <c r="D82" s="26"/>
      <c r="E82" s="27">
        <v>225610.41</v>
      </c>
      <c r="F82" s="28">
        <v>1</v>
      </c>
      <c r="G82" s="28"/>
    </row>
    <row r="87" spans="1:7" x14ac:dyDescent="0.3">
      <c r="A87" s="1" t="s">
        <v>1959</v>
      </c>
    </row>
    <row r="88" spans="1:7" x14ac:dyDescent="0.3">
      <c r="A88" s="47" t="s">
        <v>1960</v>
      </c>
      <c r="B88" s="34" t="s">
        <v>90</v>
      </c>
    </row>
    <row r="89" spans="1:7" x14ac:dyDescent="0.3">
      <c r="A89" t="s">
        <v>1961</v>
      </c>
    </row>
    <row r="90" spans="1:7" x14ac:dyDescent="0.3">
      <c r="A90" t="s">
        <v>1962</v>
      </c>
      <c r="B90" t="s">
        <v>1963</v>
      </c>
      <c r="C90" t="s">
        <v>1963</v>
      </c>
    </row>
    <row r="91" spans="1:7" x14ac:dyDescent="0.3">
      <c r="B91" s="48">
        <v>44771</v>
      </c>
      <c r="C91" s="48">
        <v>44803</v>
      </c>
    </row>
    <row r="92" spans="1:7" x14ac:dyDescent="0.3">
      <c r="A92" t="s">
        <v>1967</v>
      </c>
      <c r="B92">
        <v>56.097999999999999</v>
      </c>
      <c r="C92">
        <v>59.279000000000003</v>
      </c>
      <c r="E92" s="2"/>
      <c r="G92"/>
    </row>
    <row r="93" spans="1:7" x14ac:dyDescent="0.3">
      <c r="A93" t="s">
        <v>1968</v>
      </c>
      <c r="B93">
        <v>40.905000000000001</v>
      </c>
      <c r="C93">
        <v>43.223999999999997</v>
      </c>
      <c r="E93" s="2"/>
      <c r="G93"/>
    </row>
    <row r="94" spans="1:7" x14ac:dyDescent="0.3">
      <c r="A94" t="s">
        <v>1992</v>
      </c>
      <c r="B94">
        <v>50.118000000000002</v>
      </c>
      <c r="C94">
        <v>52.886000000000003</v>
      </c>
      <c r="E94" s="2"/>
      <c r="G94"/>
    </row>
    <row r="95" spans="1:7" x14ac:dyDescent="0.3">
      <c r="A95" t="s">
        <v>1993</v>
      </c>
      <c r="B95">
        <v>28.895</v>
      </c>
      <c r="C95">
        <v>30.491</v>
      </c>
      <c r="E95" s="2"/>
      <c r="G95"/>
    </row>
    <row r="96" spans="1:7" x14ac:dyDescent="0.3">
      <c r="E96" s="2"/>
      <c r="G96"/>
    </row>
    <row r="97" spans="1:4" x14ac:dyDescent="0.3">
      <c r="A97" t="s">
        <v>1978</v>
      </c>
      <c r="B97" s="34" t="s">
        <v>90</v>
      </c>
    </row>
    <row r="98" spans="1:4" x14ac:dyDescent="0.3">
      <c r="A98" t="s">
        <v>1979</v>
      </c>
      <c r="B98" s="34" t="s">
        <v>90</v>
      </c>
    </row>
    <row r="99" spans="1:4" ht="28.8" x14ac:dyDescent="0.3">
      <c r="A99" s="47" t="s">
        <v>1980</v>
      </c>
      <c r="B99" s="34" t="s">
        <v>90</v>
      </c>
    </row>
    <row r="100" spans="1:4" x14ac:dyDescent="0.3">
      <c r="A100" s="47" t="s">
        <v>1981</v>
      </c>
      <c r="B100" s="34" t="s">
        <v>90</v>
      </c>
    </row>
    <row r="101" spans="1:4" x14ac:dyDescent="0.3">
      <c r="A101" t="s">
        <v>2022</v>
      </c>
      <c r="B101" s="49">
        <v>0.36003200000000002</v>
      </c>
    </row>
    <row r="102" spans="1:4" ht="28.8" x14ac:dyDescent="0.3">
      <c r="A102" s="47" t="s">
        <v>1983</v>
      </c>
      <c r="B102" s="34" t="s">
        <v>90</v>
      </c>
    </row>
    <row r="103" spans="1:4" ht="28.8" x14ac:dyDescent="0.3">
      <c r="A103" s="47" t="s">
        <v>1984</v>
      </c>
      <c r="B103" s="34" t="s">
        <v>90</v>
      </c>
    </row>
    <row r="104" spans="1:4" x14ac:dyDescent="0.3">
      <c r="A104" t="s">
        <v>2116</v>
      </c>
      <c r="B104" s="34" t="s">
        <v>90</v>
      </c>
    </row>
    <row r="105" spans="1:4" x14ac:dyDescent="0.3">
      <c r="A105" t="s">
        <v>2117</v>
      </c>
      <c r="B105" s="34" t="s">
        <v>90</v>
      </c>
    </row>
    <row r="108" spans="1:4" ht="28.8" x14ac:dyDescent="0.3">
      <c r="A108" s="67" t="s">
        <v>2167</v>
      </c>
      <c r="B108" s="57" t="s">
        <v>2168</v>
      </c>
      <c r="C108" s="57" t="s">
        <v>2125</v>
      </c>
      <c r="D108" s="77" t="s">
        <v>2126</v>
      </c>
    </row>
    <row r="109" spans="1:4" ht="87.6" customHeight="1" x14ac:dyDescent="0.3">
      <c r="A109" s="72" t="str">
        <f>HYPERLINK("[EDEL_Portfolio Monthly Notes 31-Aug-2022.xlsx]EESMCF!A1","Edelweiss Mid Cap Fund")</f>
        <v>Edelweiss Mid Cap Fund</v>
      </c>
      <c r="B109" s="58"/>
      <c r="C109" s="59" t="s">
        <v>2155</v>
      </c>
      <c r="D109"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17DF-BC49-4B8D-B108-81EFF354A46A}">
  <dimension ref="A1:H120"/>
  <sheetViews>
    <sheetView showGridLines="0" workbookViewId="0">
      <pane ySplit="4" topLeftCell="A111" activePane="bottomLeft" state="frozen"/>
      <selection sqref="A1:B1"/>
      <selection pane="bottomLeft" activeCell="A119" sqref="A119:F119"/>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73</v>
      </c>
      <c r="B1" s="65"/>
      <c r="C1" s="65"/>
      <c r="D1" s="65"/>
      <c r="E1" s="65"/>
      <c r="F1" s="65"/>
      <c r="G1" s="65"/>
      <c r="H1" s="51" t="str">
        <f>HYPERLINK("[EDEL_Portfolio Monthly 31-Aug-2022.xlsx]Index!A1","Index")</f>
        <v>Index</v>
      </c>
    </row>
    <row r="2" spans="1:8" ht="18" x14ac:dyDescent="0.3">
      <c r="A2" s="65" t="s">
        <v>74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91</v>
      </c>
      <c r="B9" s="30"/>
      <c r="C9" s="30"/>
      <c r="D9" s="13"/>
      <c r="E9" s="14"/>
      <c r="F9" s="15"/>
      <c r="G9" s="15"/>
    </row>
    <row r="10" spans="1:8" x14ac:dyDescent="0.3">
      <c r="A10" s="12"/>
      <c r="B10" s="30"/>
      <c r="C10" s="30"/>
      <c r="D10" s="13"/>
      <c r="E10" s="14"/>
      <c r="F10" s="15"/>
      <c r="G10" s="15"/>
    </row>
    <row r="11" spans="1:8" x14ac:dyDescent="0.3">
      <c r="A11" s="16" t="s">
        <v>92</v>
      </c>
      <c r="B11" s="30"/>
      <c r="C11" s="30"/>
      <c r="D11" s="13"/>
      <c r="E11" s="14"/>
      <c r="F11" s="15"/>
      <c r="G11" s="15"/>
    </row>
    <row r="12" spans="1:8" x14ac:dyDescent="0.3">
      <c r="A12" s="12" t="s">
        <v>1859</v>
      </c>
      <c r="B12" s="30" t="s">
        <v>1860</v>
      </c>
      <c r="C12" s="30" t="s">
        <v>95</v>
      </c>
      <c r="D12" s="13">
        <v>7500000</v>
      </c>
      <c r="E12" s="14">
        <v>7438.04</v>
      </c>
      <c r="F12" s="15">
        <v>5.0900000000000001E-2</v>
      </c>
      <c r="G12" s="15">
        <v>5.4299E-2</v>
      </c>
    </row>
    <row r="13" spans="1:8" x14ac:dyDescent="0.3">
      <c r="A13" s="12" t="s">
        <v>1861</v>
      </c>
      <c r="B13" s="30" t="s">
        <v>1862</v>
      </c>
      <c r="C13" s="30" t="s">
        <v>95</v>
      </c>
      <c r="D13" s="13">
        <v>7500000</v>
      </c>
      <c r="E13" s="14">
        <v>7438.04</v>
      </c>
      <c r="F13" s="15">
        <v>5.0900000000000001E-2</v>
      </c>
      <c r="G13" s="15">
        <v>5.4299E-2</v>
      </c>
    </row>
    <row r="14" spans="1:8" x14ac:dyDescent="0.3">
      <c r="A14" s="12" t="s">
        <v>1863</v>
      </c>
      <c r="B14" s="30" t="s">
        <v>1864</v>
      </c>
      <c r="C14" s="30" t="s">
        <v>95</v>
      </c>
      <c r="D14" s="13">
        <v>2500000</v>
      </c>
      <c r="E14" s="14">
        <v>2481.91</v>
      </c>
      <c r="F14" s="15">
        <v>1.7000000000000001E-2</v>
      </c>
      <c r="G14" s="15">
        <v>5.4301000000000002E-2</v>
      </c>
    </row>
    <row r="15" spans="1:8" x14ac:dyDescent="0.3">
      <c r="A15" s="12" t="s">
        <v>1409</v>
      </c>
      <c r="B15" s="30" t="s">
        <v>1410</v>
      </c>
      <c r="C15" s="30" t="s">
        <v>95</v>
      </c>
      <c r="D15" s="13">
        <v>2500000</v>
      </c>
      <c r="E15" s="14">
        <v>2481.91</v>
      </c>
      <c r="F15" s="15">
        <v>1.7000000000000001E-2</v>
      </c>
      <c r="G15" s="15">
        <v>5.4301000000000002E-2</v>
      </c>
    </row>
    <row r="16" spans="1:8" x14ac:dyDescent="0.3">
      <c r="A16" s="16" t="s">
        <v>104</v>
      </c>
      <c r="B16" s="31"/>
      <c r="C16" s="31"/>
      <c r="D16" s="17"/>
      <c r="E16" s="18">
        <v>19839.900000000001</v>
      </c>
      <c r="F16" s="19">
        <v>0.1358</v>
      </c>
      <c r="G16" s="20"/>
    </row>
    <row r="17" spans="1:7" x14ac:dyDescent="0.3">
      <c r="A17" s="16" t="s">
        <v>105</v>
      </c>
      <c r="B17" s="30"/>
      <c r="C17" s="30"/>
      <c r="D17" s="13"/>
      <c r="E17" s="14"/>
      <c r="F17" s="15"/>
      <c r="G17" s="15"/>
    </row>
    <row r="18" spans="1:7" x14ac:dyDescent="0.3">
      <c r="A18" s="12" t="s">
        <v>1865</v>
      </c>
      <c r="B18" s="30" t="s">
        <v>1866</v>
      </c>
      <c r="C18" s="30" t="s">
        <v>118</v>
      </c>
      <c r="D18" s="13">
        <v>5000000</v>
      </c>
      <c r="E18" s="14">
        <v>4975.45</v>
      </c>
      <c r="F18" s="15">
        <v>3.4000000000000002E-2</v>
      </c>
      <c r="G18" s="15">
        <v>5.6298000000000001E-2</v>
      </c>
    </row>
    <row r="19" spans="1:7" x14ac:dyDescent="0.3">
      <c r="A19" s="12" t="s">
        <v>1867</v>
      </c>
      <c r="B19" s="30" t="s">
        <v>1868</v>
      </c>
      <c r="C19" s="30" t="s">
        <v>1869</v>
      </c>
      <c r="D19" s="13">
        <v>5000000</v>
      </c>
      <c r="E19" s="14">
        <v>4969.71</v>
      </c>
      <c r="F19" s="15">
        <v>3.4000000000000002E-2</v>
      </c>
      <c r="G19" s="15">
        <v>5.7051999999999999E-2</v>
      </c>
    </row>
    <row r="20" spans="1:7" x14ac:dyDescent="0.3">
      <c r="A20" s="12" t="s">
        <v>1870</v>
      </c>
      <c r="B20" s="30" t="s">
        <v>1871</v>
      </c>
      <c r="C20" s="30" t="s">
        <v>108</v>
      </c>
      <c r="D20" s="13">
        <v>5000000</v>
      </c>
      <c r="E20" s="14">
        <v>4960.79</v>
      </c>
      <c r="F20" s="15">
        <v>3.39E-2</v>
      </c>
      <c r="G20" s="15">
        <v>5.7699E-2</v>
      </c>
    </row>
    <row r="21" spans="1:7" x14ac:dyDescent="0.3">
      <c r="A21" s="12" t="s">
        <v>1872</v>
      </c>
      <c r="B21" s="30" t="s">
        <v>1873</v>
      </c>
      <c r="C21" s="30" t="s">
        <v>111</v>
      </c>
      <c r="D21" s="13">
        <v>5000000</v>
      </c>
      <c r="E21" s="14">
        <v>4944.67</v>
      </c>
      <c r="F21" s="15">
        <v>3.3799999999999997E-2</v>
      </c>
      <c r="G21" s="15">
        <v>5.8349999999999999E-2</v>
      </c>
    </row>
    <row r="22" spans="1:7" x14ac:dyDescent="0.3">
      <c r="A22" s="12" t="s">
        <v>1874</v>
      </c>
      <c r="B22" s="30" t="s">
        <v>1875</v>
      </c>
      <c r="C22" s="30" t="s">
        <v>108</v>
      </c>
      <c r="D22" s="13">
        <v>5000000</v>
      </c>
      <c r="E22" s="14">
        <v>4931.7299999999996</v>
      </c>
      <c r="F22" s="15">
        <v>3.3700000000000001E-2</v>
      </c>
      <c r="G22" s="15">
        <v>5.9448000000000001E-2</v>
      </c>
    </row>
    <row r="23" spans="1:7" x14ac:dyDescent="0.3">
      <c r="A23" s="12" t="s">
        <v>1876</v>
      </c>
      <c r="B23" s="30" t="s">
        <v>1877</v>
      </c>
      <c r="C23" s="30" t="s">
        <v>108</v>
      </c>
      <c r="D23" s="13">
        <v>2500000</v>
      </c>
      <c r="E23" s="14">
        <v>2487.2399999999998</v>
      </c>
      <c r="F23" s="15">
        <v>1.7000000000000001E-2</v>
      </c>
      <c r="G23" s="15">
        <v>5.6749000000000001E-2</v>
      </c>
    </row>
    <row r="24" spans="1:7" x14ac:dyDescent="0.3">
      <c r="A24" s="12" t="s">
        <v>1878</v>
      </c>
      <c r="B24" s="30" t="s">
        <v>1879</v>
      </c>
      <c r="C24" s="30" t="s">
        <v>108</v>
      </c>
      <c r="D24" s="13">
        <v>2500000</v>
      </c>
      <c r="E24" s="14">
        <v>2486.9</v>
      </c>
      <c r="F24" s="15">
        <v>1.7000000000000001E-2</v>
      </c>
      <c r="G24" s="15">
        <v>5.8251999999999998E-2</v>
      </c>
    </row>
    <row r="25" spans="1:7" x14ac:dyDescent="0.3">
      <c r="A25" s="12" t="s">
        <v>1880</v>
      </c>
      <c r="B25" s="30" t="s">
        <v>1881</v>
      </c>
      <c r="C25" s="30" t="s">
        <v>108</v>
      </c>
      <c r="D25" s="13">
        <v>2500000</v>
      </c>
      <c r="E25" s="14">
        <v>2484.0300000000002</v>
      </c>
      <c r="F25" s="15">
        <v>1.7000000000000001E-2</v>
      </c>
      <c r="G25" s="15">
        <v>5.7248E-2</v>
      </c>
    </row>
    <row r="26" spans="1:7" x14ac:dyDescent="0.3">
      <c r="A26" s="12" t="s">
        <v>1882</v>
      </c>
      <c r="B26" s="30" t="s">
        <v>1883</v>
      </c>
      <c r="C26" s="30" t="s">
        <v>111</v>
      </c>
      <c r="D26" s="13">
        <v>2500000</v>
      </c>
      <c r="E26" s="14">
        <v>2483.33</v>
      </c>
      <c r="F26" s="15">
        <v>1.7000000000000001E-2</v>
      </c>
      <c r="G26" s="15">
        <v>5.6998E-2</v>
      </c>
    </row>
    <row r="27" spans="1:7" x14ac:dyDescent="0.3">
      <c r="A27" s="16" t="s">
        <v>104</v>
      </c>
      <c r="B27" s="31"/>
      <c r="C27" s="31"/>
      <c r="D27" s="17"/>
      <c r="E27" s="18">
        <v>34723.85</v>
      </c>
      <c r="F27" s="19">
        <v>0.2374</v>
      </c>
      <c r="G27" s="20"/>
    </row>
    <row r="28" spans="1:7" x14ac:dyDescent="0.3">
      <c r="A28" s="12"/>
      <c r="B28" s="30"/>
      <c r="C28" s="30"/>
      <c r="D28" s="13"/>
      <c r="E28" s="14"/>
      <c r="F28" s="15"/>
      <c r="G28" s="15"/>
    </row>
    <row r="29" spans="1:7" x14ac:dyDescent="0.3">
      <c r="A29" s="16" t="s">
        <v>125</v>
      </c>
      <c r="B29" s="30"/>
      <c r="C29" s="30"/>
      <c r="D29" s="13"/>
      <c r="E29" s="14"/>
      <c r="F29" s="15"/>
      <c r="G29" s="15"/>
    </row>
    <row r="30" spans="1:7" x14ac:dyDescent="0.3">
      <c r="A30" s="12" t="s">
        <v>2095</v>
      </c>
      <c r="B30" s="30" t="s">
        <v>1884</v>
      </c>
      <c r="C30" s="30" t="s">
        <v>108</v>
      </c>
      <c r="D30" s="13">
        <v>10000000</v>
      </c>
      <c r="E30" s="14">
        <v>9892.94</v>
      </c>
      <c r="F30" s="15">
        <v>6.7699999999999996E-2</v>
      </c>
      <c r="G30" s="15">
        <v>6.9297999999999998E-2</v>
      </c>
    </row>
    <row r="31" spans="1:7" x14ac:dyDescent="0.3">
      <c r="A31" s="12" t="s">
        <v>2096</v>
      </c>
      <c r="B31" s="30" t="s">
        <v>1885</v>
      </c>
      <c r="C31" s="30" t="s">
        <v>108</v>
      </c>
      <c r="D31" s="13">
        <v>6500000</v>
      </c>
      <c r="E31" s="14">
        <v>6436.53</v>
      </c>
      <c r="F31" s="15">
        <v>4.3999999999999997E-2</v>
      </c>
      <c r="G31" s="15">
        <v>6.3149999999999998E-2</v>
      </c>
    </row>
    <row r="32" spans="1:7" x14ac:dyDescent="0.3">
      <c r="A32" s="12" t="s">
        <v>2097</v>
      </c>
      <c r="B32" s="30" t="s">
        <v>1886</v>
      </c>
      <c r="C32" s="30" t="s">
        <v>108</v>
      </c>
      <c r="D32" s="13">
        <v>6000000</v>
      </c>
      <c r="E32" s="14">
        <v>5975.93</v>
      </c>
      <c r="F32" s="15">
        <v>4.0899999999999999E-2</v>
      </c>
      <c r="G32" s="15">
        <v>5.6549000000000002E-2</v>
      </c>
    </row>
    <row r="33" spans="1:7" x14ac:dyDescent="0.3">
      <c r="A33" s="12" t="s">
        <v>2098</v>
      </c>
      <c r="B33" s="30" t="s">
        <v>1887</v>
      </c>
      <c r="C33" s="30" t="s">
        <v>108</v>
      </c>
      <c r="D33" s="13">
        <v>5000000</v>
      </c>
      <c r="E33" s="14">
        <v>4990.5600000000004</v>
      </c>
      <c r="F33" s="15">
        <v>3.4099999999999998E-2</v>
      </c>
      <c r="G33" s="15">
        <v>5.7550999999999998E-2</v>
      </c>
    </row>
    <row r="34" spans="1:7" x14ac:dyDescent="0.3">
      <c r="A34" s="12" t="s">
        <v>2099</v>
      </c>
      <c r="B34" s="30" t="s">
        <v>1888</v>
      </c>
      <c r="C34" s="30" t="s">
        <v>108</v>
      </c>
      <c r="D34" s="13">
        <v>5000000</v>
      </c>
      <c r="E34" s="14">
        <v>4987.91</v>
      </c>
      <c r="F34" s="15">
        <v>3.4099999999999998E-2</v>
      </c>
      <c r="G34" s="15">
        <v>5.9005000000000002E-2</v>
      </c>
    </row>
    <row r="35" spans="1:7" x14ac:dyDescent="0.3">
      <c r="A35" s="12" t="s">
        <v>2100</v>
      </c>
      <c r="B35" s="30" t="s">
        <v>1889</v>
      </c>
      <c r="C35" s="30" t="s">
        <v>108</v>
      </c>
      <c r="D35" s="13">
        <v>5000000</v>
      </c>
      <c r="E35" s="14">
        <v>4986.18</v>
      </c>
      <c r="F35" s="15">
        <v>3.4099999999999998E-2</v>
      </c>
      <c r="G35" s="15">
        <v>5.6203000000000003E-2</v>
      </c>
    </row>
    <row r="36" spans="1:7" x14ac:dyDescent="0.3">
      <c r="A36" s="12" t="s">
        <v>2101</v>
      </c>
      <c r="B36" s="30" t="s">
        <v>1890</v>
      </c>
      <c r="C36" s="30" t="s">
        <v>108</v>
      </c>
      <c r="D36" s="13">
        <v>5000000</v>
      </c>
      <c r="E36" s="14">
        <v>4984.2299999999996</v>
      </c>
      <c r="F36" s="15">
        <v>3.4099999999999998E-2</v>
      </c>
      <c r="G36" s="15">
        <v>5.7751999999999998E-2</v>
      </c>
    </row>
    <row r="37" spans="1:7" x14ac:dyDescent="0.3">
      <c r="A37" s="12" t="s">
        <v>2102</v>
      </c>
      <c r="B37" s="30" t="s">
        <v>1891</v>
      </c>
      <c r="C37" s="30" t="s">
        <v>108</v>
      </c>
      <c r="D37" s="13">
        <v>5000000</v>
      </c>
      <c r="E37" s="14">
        <v>4979.47</v>
      </c>
      <c r="F37" s="15">
        <v>3.4099999999999998E-2</v>
      </c>
      <c r="G37" s="15">
        <v>5.5750000000000001E-2</v>
      </c>
    </row>
    <row r="38" spans="1:7" x14ac:dyDescent="0.3">
      <c r="A38" s="12" t="s">
        <v>2103</v>
      </c>
      <c r="B38" s="30" t="s">
        <v>1892</v>
      </c>
      <c r="C38" s="30" t="s">
        <v>108</v>
      </c>
      <c r="D38" s="13">
        <v>5000000</v>
      </c>
      <c r="E38" s="14">
        <v>4979.22</v>
      </c>
      <c r="F38" s="15">
        <v>3.4099999999999998E-2</v>
      </c>
      <c r="G38" s="15">
        <v>6.0953E-2</v>
      </c>
    </row>
    <row r="39" spans="1:7" x14ac:dyDescent="0.3">
      <c r="A39" s="12" t="s">
        <v>2104</v>
      </c>
      <c r="B39" s="30" t="s">
        <v>1893</v>
      </c>
      <c r="C39" s="30" t="s">
        <v>108</v>
      </c>
      <c r="D39" s="13">
        <v>5000000</v>
      </c>
      <c r="E39" s="14">
        <v>4976.26</v>
      </c>
      <c r="F39" s="15">
        <v>3.4000000000000002E-2</v>
      </c>
      <c r="G39" s="15">
        <v>6.0051E-2</v>
      </c>
    </row>
    <row r="40" spans="1:7" x14ac:dyDescent="0.3">
      <c r="A40" s="12" t="s">
        <v>2105</v>
      </c>
      <c r="B40" s="30" t="s">
        <v>1894</v>
      </c>
      <c r="C40" s="30" t="s">
        <v>108</v>
      </c>
      <c r="D40" s="13">
        <v>5000000</v>
      </c>
      <c r="E40" s="14">
        <v>4976.08</v>
      </c>
      <c r="F40" s="15">
        <v>3.4000000000000002E-2</v>
      </c>
      <c r="G40" s="15">
        <v>6.0502E-2</v>
      </c>
    </row>
    <row r="41" spans="1:7" x14ac:dyDescent="0.3">
      <c r="A41" s="12" t="s">
        <v>2106</v>
      </c>
      <c r="B41" s="30" t="s">
        <v>1895</v>
      </c>
      <c r="C41" s="30" t="s">
        <v>108</v>
      </c>
      <c r="D41" s="13">
        <v>5000000</v>
      </c>
      <c r="E41" s="14">
        <v>4962.37</v>
      </c>
      <c r="F41" s="15">
        <v>3.4000000000000002E-2</v>
      </c>
      <c r="G41" s="15">
        <v>5.8897999999999999E-2</v>
      </c>
    </row>
    <row r="42" spans="1:7" x14ac:dyDescent="0.3">
      <c r="A42" s="12" t="s">
        <v>2107</v>
      </c>
      <c r="B42" s="30" t="s">
        <v>1896</v>
      </c>
      <c r="C42" s="30" t="s">
        <v>108</v>
      </c>
      <c r="D42" s="13">
        <v>5000000</v>
      </c>
      <c r="E42" s="14">
        <v>4952.0600000000004</v>
      </c>
      <c r="F42" s="15">
        <v>3.39E-2</v>
      </c>
      <c r="G42" s="15">
        <v>5.8897999999999999E-2</v>
      </c>
    </row>
    <row r="43" spans="1:7" x14ac:dyDescent="0.3">
      <c r="A43" s="12" t="s">
        <v>2108</v>
      </c>
      <c r="B43" s="30" t="s">
        <v>1897</v>
      </c>
      <c r="C43" s="30" t="s">
        <v>108</v>
      </c>
      <c r="D43" s="13">
        <v>2500000</v>
      </c>
      <c r="E43" s="14">
        <v>2481.5500000000002</v>
      </c>
      <c r="F43" s="15">
        <v>1.7000000000000001E-2</v>
      </c>
      <c r="G43" s="15">
        <v>5.7747E-2</v>
      </c>
    </row>
    <row r="44" spans="1:7" x14ac:dyDescent="0.3">
      <c r="A44" s="12" t="s">
        <v>2109</v>
      </c>
      <c r="B44" s="30" t="s">
        <v>1898</v>
      </c>
      <c r="C44" s="30" t="s">
        <v>118</v>
      </c>
      <c r="D44" s="13">
        <v>2500000</v>
      </c>
      <c r="E44" s="14">
        <v>2475.38</v>
      </c>
      <c r="F44" s="15">
        <v>1.6899999999999998E-2</v>
      </c>
      <c r="G44" s="15">
        <v>6.0498000000000003E-2</v>
      </c>
    </row>
    <row r="45" spans="1:7" x14ac:dyDescent="0.3">
      <c r="A45" s="12" t="s">
        <v>2110</v>
      </c>
      <c r="B45" s="30" t="s">
        <v>1899</v>
      </c>
      <c r="C45" s="30" t="s">
        <v>108</v>
      </c>
      <c r="D45" s="13">
        <v>2500000</v>
      </c>
      <c r="E45" s="14">
        <v>2471.2199999999998</v>
      </c>
      <c r="F45" s="15">
        <v>1.6899999999999998E-2</v>
      </c>
      <c r="G45" s="15">
        <v>6.1601000000000003E-2</v>
      </c>
    </row>
    <row r="46" spans="1:7" x14ac:dyDescent="0.3">
      <c r="A46" s="16" t="s">
        <v>104</v>
      </c>
      <c r="B46" s="31"/>
      <c r="C46" s="31"/>
      <c r="D46" s="17"/>
      <c r="E46" s="18">
        <v>79507.89</v>
      </c>
      <c r="F46" s="19">
        <v>0.54390000000000005</v>
      </c>
      <c r="G46" s="20"/>
    </row>
    <row r="47" spans="1:7" x14ac:dyDescent="0.3">
      <c r="A47" s="12"/>
      <c r="B47" s="30"/>
      <c r="C47" s="30"/>
      <c r="D47" s="13"/>
      <c r="E47" s="14"/>
      <c r="F47" s="15"/>
      <c r="G47" s="15"/>
    </row>
    <row r="48" spans="1:7" x14ac:dyDescent="0.3">
      <c r="A48" s="21" t="s">
        <v>128</v>
      </c>
      <c r="B48" s="32"/>
      <c r="C48" s="32"/>
      <c r="D48" s="22"/>
      <c r="E48" s="18">
        <v>134071.64000000001</v>
      </c>
      <c r="F48" s="19">
        <v>0.91710000000000003</v>
      </c>
      <c r="G48" s="20"/>
    </row>
    <row r="49" spans="1:7" x14ac:dyDescent="0.3">
      <c r="A49" s="12"/>
      <c r="B49" s="30"/>
      <c r="C49" s="30"/>
      <c r="D49" s="13"/>
      <c r="E49" s="14"/>
      <c r="F49" s="15"/>
      <c r="G49" s="15"/>
    </row>
    <row r="50" spans="1:7" x14ac:dyDescent="0.3">
      <c r="A50" s="12"/>
      <c r="B50" s="30"/>
      <c r="C50" s="30"/>
      <c r="D50" s="13"/>
      <c r="E50" s="14"/>
      <c r="F50" s="15"/>
      <c r="G50" s="15"/>
    </row>
    <row r="51" spans="1:7" x14ac:dyDescent="0.3">
      <c r="A51" s="16" t="s">
        <v>129</v>
      </c>
      <c r="B51" s="30"/>
      <c r="C51" s="30"/>
      <c r="D51" s="13"/>
      <c r="E51" s="14"/>
      <c r="F51" s="15"/>
      <c r="G51" s="15"/>
    </row>
    <row r="52" spans="1:7" x14ac:dyDescent="0.3">
      <c r="A52" s="12" t="s">
        <v>130</v>
      </c>
      <c r="B52" s="30"/>
      <c r="C52" s="30"/>
      <c r="D52" s="13"/>
      <c r="E52" s="14">
        <v>1914.43</v>
      </c>
      <c r="F52" s="15">
        <v>1.3100000000000001E-2</v>
      </c>
      <c r="G52" s="15">
        <v>5.4016000000000002E-2</v>
      </c>
    </row>
    <row r="53" spans="1:7" x14ac:dyDescent="0.3">
      <c r="A53" s="16" t="s">
        <v>104</v>
      </c>
      <c r="B53" s="31"/>
      <c r="C53" s="31"/>
      <c r="D53" s="17"/>
      <c r="E53" s="18">
        <v>1914.43</v>
      </c>
      <c r="F53" s="19">
        <v>1.3100000000000001E-2</v>
      </c>
      <c r="G53" s="20"/>
    </row>
    <row r="54" spans="1:7" x14ac:dyDescent="0.3">
      <c r="A54" s="12"/>
      <c r="B54" s="30"/>
      <c r="C54" s="30"/>
      <c r="D54" s="13"/>
      <c r="E54" s="14"/>
      <c r="F54" s="15"/>
      <c r="G54" s="15"/>
    </row>
    <row r="55" spans="1:7" x14ac:dyDescent="0.3">
      <c r="A55" s="21" t="s">
        <v>128</v>
      </c>
      <c r="B55" s="32"/>
      <c r="C55" s="32"/>
      <c r="D55" s="22"/>
      <c r="E55" s="18">
        <v>1914.43</v>
      </c>
      <c r="F55" s="19">
        <v>1.3100000000000001E-2</v>
      </c>
      <c r="G55" s="20"/>
    </row>
    <row r="56" spans="1:7" x14ac:dyDescent="0.3">
      <c r="A56" s="12" t="s">
        <v>131</v>
      </c>
      <c r="B56" s="30"/>
      <c r="C56" s="30"/>
      <c r="D56" s="13"/>
      <c r="E56" s="14">
        <v>0.56663030000000003</v>
      </c>
      <c r="F56" s="15">
        <v>3.0000000000000001E-6</v>
      </c>
      <c r="G56" s="15"/>
    </row>
    <row r="57" spans="1:7" x14ac:dyDescent="0.3">
      <c r="A57" s="12" t="s">
        <v>132</v>
      </c>
      <c r="B57" s="30"/>
      <c r="C57" s="30"/>
      <c r="D57" s="13"/>
      <c r="E57" s="14">
        <v>10168.6533697</v>
      </c>
      <c r="F57" s="15">
        <v>6.9796999999999998E-2</v>
      </c>
      <c r="G57" s="15">
        <v>5.4016000000000002E-2</v>
      </c>
    </row>
    <row r="58" spans="1:7" x14ac:dyDescent="0.3">
      <c r="A58" s="25" t="s">
        <v>133</v>
      </c>
      <c r="B58" s="33"/>
      <c r="C58" s="33"/>
      <c r="D58" s="26"/>
      <c r="E58" s="27">
        <v>146155.29</v>
      </c>
      <c r="F58" s="28">
        <v>1</v>
      </c>
      <c r="G58" s="28"/>
    </row>
    <row r="60" spans="1:7" x14ac:dyDescent="0.3">
      <c r="A60" s="1" t="s">
        <v>134</v>
      </c>
    </row>
    <row r="61" spans="1:7" x14ac:dyDescent="0.3">
      <c r="A61" s="1" t="s">
        <v>135</v>
      </c>
    </row>
    <row r="63" spans="1:7" x14ac:dyDescent="0.3">
      <c r="A63" s="1" t="s">
        <v>1959</v>
      </c>
    </row>
    <row r="64" spans="1:7" x14ac:dyDescent="0.3">
      <c r="A64" s="47" t="s">
        <v>1960</v>
      </c>
      <c r="B64" s="34" t="s">
        <v>90</v>
      </c>
    </row>
    <row r="65" spans="1:7" x14ac:dyDescent="0.3">
      <c r="A65" t="s">
        <v>1961</v>
      </c>
    </row>
    <row r="66" spans="1:7" x14ac:dyDescent="0.3">
      <c r="A66" t="s">
        <v>1985</v>
      </c>
      <c r="B66" t="s">
        <v>1963</v>
      </c>
      <c r="C66" t="s">
        <v>1963</v>
      </c>
    </row>
    <row r="67" spans="1:7" x14ac:dyDescent="0.3">
      <c r="B67" s="48">
        <v>44773</v>
      </c>
      <c r="C67" s="48">
        <v>44804</v>
      </c>
    </row>
    <row r="68" spans="1:7" x14ac:dyDescent="0.3">
      <c r="A68" t="s">
        <v>1964</v>
      </c>
      <c r="B68" s="34">
        <v>2785.3622999999998</v>
      </c>
      <c r="C68" s="34">
        <v>2798.7091999999998</v>
      </c>
      <c r="E68" s="2"/>
      <c r="G68"/>
    </row>
    <row r="69" spans="1:7" x14ac:dyDescent="0.3">
      <c r="A69" t="s">
        <v>1965</v>
      </c>
      <c r="B69" s="34">
        <v>1620.4835</v>
      </c>
      <c r="C69" s="34">
        <v>1628.2488000000001</v>
      </c>
      <c r="E69" s="2"/>
      <c r="G69"/>
    </row>
    <row r="70" spans="1:7" x14ac:dyDescent="0.3">
      <c r="A70" t="s">
        <v>2009</v>
      </c>
      <c r="B70" s="34">
        <v>1007.9451</v>
      </c>
      <c r="C70" s="34">
        <v>1012.3231</v>
      </c>
      <c r="E70" s="2"/>
      <c r="G70"/>
    </row>
    <row r="71" spans="1:7" x14ac:dyDescent="0.3">
      <c r="A71" t="s">
        <v>1988</v>
      </c>
      <c r="B71" s="34">
        <v>2201.3986</v>
      </c>
      <c r="C71" s="34">
        <v>2211.9472999999998</v>
      </c>
      <c r="E71" s="2"/>
      <c r="G71"/>
    </row>
    <row r="72" spans="1:7" x14ac:dyDescent="0.3">
      <c r="A72" t="s">
        <v>1967</v>
      </c>
      <c r="B72" s="34">
        <v>2785.3706999999999</v>
      </c>
      <c r="C72" s="34">
        <v>2798.7179000000001</v>
      </c>
      <c r="E72" s="2"/>
      <c r="G72"/>
    </row>
    <row r="73" spans="1:7" x14ac:dyDescent="0.3">
      <c r="A73" t="s">
        <v>1968</v>
      </c>
      <c r="B73" s="34">
        <v>2785.3847000000001</v>
      </c>
      <c r="C73" s="34">
        <v>2798.732</v>
      </c>
      <c r="E73" s="2"/>
      <c r="G73"/>
    </row>
    <row r="74" spans="1:7" x14ac:dyDescent="0.3">
      <c r="A74" t="s">
        <v>1989</v>
      </c>
      <c r="B74" s="34">
        <v>1004.9235</v>
      </c>
      <c r="C74" s="34">
        <v>1005.1621</v>
      </c>
      <c r="E74" s="2"/>
      <c r="G74"/>
    </row>
    <row r="75" spans="1:7" x14ac:dyDescent="0.3">
      <c r="A75" t="s">
        <v>1990</v>
      </c>
      <c r="B75" s="34">
        <v>2174.2049000000002</v>
      </c>
      <c r="C75" s="34">
        <v>2173.1695</v>
      </c>
      <c r="E75" s="2"/>
      <c r="G75"/>
    </row>
    <row r="76" spans="1:7" x14ac:dyDescent="0.3">
      <c r="A76" t="s">
        <v>2033</v>
      </c>
      <c r="B76" s="34">
        <v>1899.1348</v>
      </c>
      <c r="C76" s="34">
        <v>1907.8444999999999</v>
      </c>
      <c r="E76" s="2"/>
      <c r="G76"/>
    </row>
    <row r="77" spans="1:7" x14ac:dyDescent="0.3">
      <c r="A77" t="s">
        <v>1976</v>
      </c>
      <c r="B77" s="34">
        <v>1598.6856</v>
      </c>
      <c r="C77" s="34">
        <v>1606.0177000000001</v>
      </c>
      <c r="E77" s="2"/>
      <c r="G77"/>
    </row>
    <row r="78" spans="1:7" x14ac:dyDescent="0.3">
      <c r="A78" t="s">
        <v>2034</v>
      </c>
      <c r="B78" s="34">
        <v>1016.3028</v>
      </c>
      <c r="C78" s="34">
        <v>1020.9647</v>
      </c>
      <c r="E78" s="2"/>
      <c r="G78"/>
    </row>
    <row r="79" spans="1:7" x14ac:dyDescent="0.3">
      <c r="A79" t="s">
        <v>2004</v>
      </c>
      <c r="B79" s="34">
        <v>2153.6300999999999</v>
      </c>
      <c r="C79" s="34">
        <v>2153.5563999999999</v>
      </c>
      <c r="E79" s="2"/>
      <c r="G79"/>
    </row>
    <row r="80" spans="1:7" x14ac:dyDescent="0.3">
      <c r="A80" t="s">
        <v>2035</v>
      </c>
      <c r="B80" s="34">
        <v>2744.7548999999999</v>
      </c>
      <c r="C80" s="34">
        <v>2757.3453</v>
      </c>
      <c r="E80" s="2"/>
      <c r="G80"/>
    </row>
    <row r="81" spans="1:7" x14ac:dyDescent="0.3">
      <c r="A81" t="s">
        <v>2032</v>
      </c>
      <c r="B81" s="34">
        <v>2744.7583</v>
      </c>
      <c r="C81" s="34">
        <v>2757.3483000000001</v>
      </c>
      <c r="E81" s="2"/>
      <c r="G81"/>
    </row>
    <row r="82" spans="1:7" x14ac:dyDescent="0.3">
      <c r="A82" t="s">
        <v>2005</v>
      </c>
      <c r="B82" s="34">
        <v>1008.5282999999999</v>
      </c>
      <c r="C82" s="34">
        <v>1008.9773</v>
      </c>
      <c r="E82" s="2"/>
      <c r="G82"/>
    </row>
    <row r="83" spans="1:7" x14ac:dyDescent="0.3">
      <c r="A83" t="s">
        <v>2006</v>
      </c>
      <c r="B83" s="34">
        <v>1030.1101000000001</v>
      </c>
      <c r="C83" s="34">
        <v>1034.8353</v>
      </c>
      <c r="E83" s="2"/>
      <c r="G83"/>
    </row>
    <row r="84" spans="1:7" x14ac:dyDescent="0.3">
      <c r="A84" t="s">
        <v>2036</v>
      </c>
      <c r="B84" s="34" t="s">
        <v>1966</v>
      </c>
      <c r="C84" s="34" t="s">
        <v>1966</v>
      </c>
      <c r="E84" s="2"/>
      <c r="G84"/>
    </row>
    <row r="85" spans="1:7" x14ac:dyDescent="0.3">
      <c r="A85" t="s">
        <v>2037</v>
      </c>
      <c r="B85" s="34" t="s">
        <v>1966</v>
      </c>
      <c r="C85" s="34" t="s">
        <v>1966</v>
      </c>
      <c r="E85" s="2"/>
      <c r="G85"/>
    </row>
    <row r="86" spans="1:7" x14ac:dyDescent="0.3">
      <c r="A86" t="s">
        <v>2038</v>
      </c>
      <c r="B86" s="34">
        <v>1016.0713</v>
      </c>
      <c r="C86" s="34">
        <v>1020.7313</v>
      </c>
      <c r="E86" s="2"/>
      <c r="G86"/>
    </row>
    <row r="87" spans="1:7" x14ac:dyDescent="0.3">
      <c r="A87" t="s">
        <v>2039</v>
      </c>
      <c r="B87" s="34" t="s">
        <v>1966</v>
      </c>
      <c r="C87" s="34" t="s">
        <v>1966</v>
      </c>
      <c r="E87" s="2"/>
      <c r="G87"/>
    </row>
    <row r="88" spans="1:7" x14ac:dyDescent="0.3">
      <c r="A88" t="s">
        <v>2040</v>
      </c>
      <c r="B88" s="34">
        <v>2496.1648</v>
      </c>
      <c r="C88" s="34">
        <v>2507.6145999999999</v>
      </c>
      <c r="E88" s="2"/>
      <c r="G88"/>
    </row>
    <row r="89" spans="1:7" x14ac:dyDescent="0.3">
      <c r="A89" t="s">
        <v>2041</v>
      </c>
      <c r="B89" s="34" t="s">
        <v>1966</v>
      </c>
      <c r="C89" s="34" t="s">
        <v>1966</v>
      </c>
      <c r="E89" s="2"/>
      <c r="G89"/>
    </row>
    <row r="90" spans="1:7" x14ac:dyDescent="0.3">
      <c r="A90" t="s">
        <v>2042</v>
      </c>
      <c r="B90" s="34">
        <v>1244.1523999999999</v>
      </c>
      <c r="C90" s="34">
        <v>1244.4494999999999</v>
      </c>
      <c r="E90" s="2"/>
      <c r="G90"/>
    </row>
    <row r="91" spans="1:7" x14ac:dyDescent="0.3">
      <c r="A91" t="s">
        <v>2043</v>
      </c>
      <c r="B91" s="34">
        <v>1231.6960999999999</v>
      </c>
      <c r="C91" s="34">
        <v>1231.1402</v>
      </c>
      <c r="E91" s="2"/>
      <c r="G91"/>
    </row>
    <row r="92" spans="1:7" x14ac:dyDescent="0.3">
      <c r="A92" t="s">
        <v>2012</v>
      </c>
      <c r="B92" s="34" t="s">
        <v>1966</v>
      </c>
      <c r="C92" s="34" t="s">
        <v>1966</v>
      </c>
      <c r="E92" s="2"/>
      <c r="G92"/>
    </row>
    <row r="93" spans="1:7" x14ac:dyDescent="0.3">
      <c r="A93" t="s">
        <v>2013</v>
      </c>
      <c r="B93" s="34" t="s">
        <v>1966</v>
      </c>
      <c r="C93" s="34" t="s">
        <v>1966</v>
      </c>
      <c r="E93" s="2"/>
      <c r="G93"/>
    </row>
    <row r="94" spans="1:7" x14ac:dyDescent="0.3">
      <c r="A94" t="s">
        <v>2014</v>
      </c>
      <c r="B94" s="34" t="s">
        <v>1966</v>
      </c>
      <c r="C94" s="34" t="s">
        <v>1966</v>
      </c>
      <c r="E94" s="2"/>
      <c r="G94"/>
    </row>
    <row r="95" spans="1:7" x14ac:dyDescent="0.3">
      <c r="A95" t="s">
        <v>2015</v>
      </c>
      <c r="B95" s="34" t="s">
        <v>1966</v>
      </c>
      <c r="C95" s="34" t="s">
        <v>1966</v>
      </c>
      <c r="E95" s="2"/>
      <c r="G95"/>
    </row>
    <row r="96" spans="1:7" x14ac:dyDescent="0.3">
      <c r="A96" t="s">
        <v>1977</v>
      </c>
      <c r="E96" s="2"/>
      <c r="G96"/>
    </row>
    <row r="98" spans="1:4" x14ac:dyDescent="0.3">
      <c r="A98" t="s">
        <v>1996</v>
      </c>
    </row>
    <row r="100" spans="1:4" x14ac:dyDescent="0.3">
      <c r="A100" s="50" t="s">
        <v>1997</v>
      </c>
      <c r="B100" s="50" t="s">
        <v>1998</v>
      </c>
      <c r="C100" s="50" t="s">
        <v>1999</v>
      </c>
      <c r="D100" s="50" t="s">
        <v>2000</v>
      </c>
    </row>
    <row r="101" spans="1:4" x14ac:dyDescent="0.3">
      <c r="A101" s="50" t="s">
        <v>2044</v>
      </c>
      <c r="B101" s="50"/>
      <c r="C101" s="50">
        <v>0.44997320000000002</v>
      </c>
      <c r="D101" s="50">
        <v>0.44997320000000002</v>
      </c>
    </row>
    <row r="102" spans="1:4" x14ac:dyDescent="0.3">
      <c r="A102" s="50" t="s">
        <v>2002</v>
      </c>
      <c r="B102" s="50"/>
      <c r="C102" s="50">
        <v>4.5715110000000001</v>
      </c>
      <c r="D102" s="50">
        <v>4.5715110000000001</v>
      </c>
    </row>
    <row r="103" spans="1:4" x14ac:dyDescent="0.3">
      <c r="A103" s="50" t="s">
        <v>2003</v>
      </c>
      <c r="B103" s="50"/>
      <c r="C103" s="50">
        <v>11.432567300000001</v>
      </c>
      <c r="D103" s="50">
        <v>11.432567300000001</v>
      </c>
    </row>
    <row r="104" spans="1:4" x14ac:dyDescent="0.3">
      <c r="A104" s="50" t="s">
        <v>2004</v>
      </c>
      <c r="B104" s="50"/>
      <c r="C104" s="50">
        <v>9.9540316999999998</v>
      </c>
      <c r="D104" s="50">
        <v>9.9540316999999998</v>
      </c>
    </row>
    <row r="105" spans="1:4" x14ac:dyDescent="0.3">
      <c r="A105" s="50" t="s">
        <v>2005</v>
      </c>
      <c r="B105" s="50"/>
      <c r="C105" s="50">
        <v>4.1749999999999998</v>
      </c>
      <c r="D105" s="50">
        <v>4.1749999999999998</v>
      </c>
    </row>
    <row r="106" spans="1:4" x14ac:dyDescent="0.3">
      <c r="A106" s="50" t="s">
        <v>2045</v>
      </c>
      <c r="B106" s="50"/>
      <c r="C106" s="50">
        <v>5.4116084999999998</v>
      </c>
      <c r="D106" s="50">
        <v>5.4116084999999998</v>
      </c>
    </row>
    <row r="107" spans="1:4" x14ac:dyDescent="0.3">
      <c r="A107" s="50" t="s">
        <v>2046</v>
      </c>
      <c r="B107" s="50"/>
      <c r="C107" s="50">
        <v>6.1930959000000003</v>
      </c>
      <c r="D107" s="50">
        <v>6.1930959000000003</v>
      </c>
    </row>
    <row r="109" spans="1:4" x14ac:dyDescent="0.3">
      <c r="A109" t="s">
        <v>1979</v>
      </c>
      <c r="B109" s="34" t="s">
        <v>90</v>
      </c>
    </row>
    <row r="110" spans="1:4" ht="28.8" x14ac:dyDescent="0.3">
      <c r="A110" s="47" t="s">
        <v>1980</v>
      </c>
      <c r="B110" s="34" t="s">
        <v>90</v>
      </c>
    </row>
    <row r="111" spans="1:4" x14ac:dyDescent="0.3">
      <c r="A111" s="47" t="s">
        <v>1981</v>
      </c>
      <c r="B111" s="34" t="s">
        <v>90</v>
      </c>
    </row>
    <row r="112" spans="1:4" x14ac:dyDescent="0.3">
      <c r="A112" t="s">
        <v>1982</v>
      </c>
      <c r="B112" s="49">
        <v>0.107585</v>
      </c>
    </row>
    <row r="113" spans="1:6" ht="28.8" x14ac:dyDescent="0.3">
      <c r="A113" s="47" t="s">
        <v>1983</v>
      </c>
      <c r="B113" s="34" t="s">
        <v>90</v>
      </c>
    </row>
    <row r="114" spans="1:6" ht="28.8" x14ac:dyDescent="0.3">
      <c r="A114" s="47" t="s">
        <v>1984</v>
      </c>
      <c r="B114" s="34" t="s">
        <v>90</v>
      </c>
    </row>
    <row r="115" spans="1:6" ht="28.8" x14ac:dyDescent="0.3">
      <c r="A115" s="47" t="s">
        <v>1987</v>
      </c>
      <c r="B115" s="34">
        <v>1704.4423241</v>
      </c>
    </row>
    <row r="116" spans="1:6" x14ac:dyDescent="0.3">
      <c r="A116" t="s">
        <v>2118</v>
      </c>
      <c r="B116" s="34" t="s">
        <v>90</v>
      </c>
    </row>
    <row r="117" spans="1:6" x14ac:dyDescent="0.3">
      <c r="A117" t="s">
        <v>2119</v>
      </c>
      <c r="B117" s="34" t="s">
        <v>90</v>
      </c>
    </row>
    <row r="119" spans="1:6" ht="28.8" x14ac:dyDescent="0.3">
      <c r="A119" s="67" t="s">
        <v>2167</v>
      </c>
      <c r="B119" s="57" t="s">
        <v>2168</v>
      </c>
      <c r="C119" s="57" t="s">
        <v>2125</v>
      </c>
      <c r="D119" s="77" t="s">
        <v>2126</v>
      </c>
      <c r="E119" s="77" t="s">
        <v>2125</v>
      </c>
      <c r="F119" s="77" t="s">
        <v>2126</v>
      </c>
    </row>
    <row r="120" spans="1:6" ht="82.8" customHeight="1" x14ac:dyDescent="0.3">
      <c r="A120" s="72" t="str">
        <f>HYPERLINK("[EDEL_Portfolio Monthly Notes 31-Aug-2022.xlsx]ELLIQF!A1","Edelweiss Liquid Fund")</f>
        <v>Edelweiss Liquid Fund</v>
      </c>
      <c r="B120" s="61"/>
      <c r="C120" s="59" t="s">
        <v>2156</v>
      </c>
      <c r="D120" s="61"/>
      <c r="E120" s="59" t="s">
        <v>2157</v>
      </c>
      <c r="F120"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0563-4154-44B6-B7A9-2EF15FA50657}">
  <dimension ref="A1:H44"/>
  <sheetViews>
    <sheetView showGridLines="0" workbookViewId="0">
      <pane ySplit="4" topLeftCell="A36" activePane="bottomLeft" state="frozen"/>
      <selection sqref="A1:B1"/>
      <selection pane="bottomLeft" activeCell="A43" sqref="A43:D43"/>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75</v>
      </c>
      <c r="B1" s="65"/>
      <c r="C1" s="65"/>
      <c r="D1" s="65"/>
      <c r="E1" s="65"/>
      <c r="F1" s="65"/>
      <c r="G1" s="65"/>
      <c r="H1" s="51" t="str">
        <f>HYPERLINK("[EDEL_Portfolio Monthly 31-Aug-2022.xlsx]Index!A1","Index")</f>
        <v>Index</v>
      </c>
    </row>
    <row r="2" spans="1:8" ht="18" x14ac:dyDescent="0.3">
      <c r="A2" s="65" t="s">
        <v>76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1902</v>
      </c>
      <c r="B9" s="30" t="s">
        <v>1903</v>
      </c>
      <c r="C9" s="30"/>
      <c r="D9" s="13">
        <v>48999.324999999997</v>
      </c>
      <c r="E9" s="14">
        <v>6358.51</v>
      </c>
      <c r="F9" s="15">
        <v>0.99070000000000003</v>
      </c>
      <c r="G9" s="15"/>
    </row>
    <row r="10" spans="1:8" x14ac:dyDescent="0.3">
      <c r="A10" s="16" t="s">
        <v>104</v>
      </c>
      <c r="B10" s="31"/>
      <c r="C10" s="31"/>
      <c r="D10" s="17"/>
      <c r="E10" s="18">
        <v>6358.51</v>
      </c>
      <c r="F10" s="19">
        <v>0.99070000000000003</v>
      </c>
      <c r="G10" s="20"/>
    </row>
    <row r="11" spans="1:8" x14ac:dyDescent="0.3">
      <c r="A11" s="12"/>
      <c r="B11" s="30"/>
      <c r="C11" s="30"/>
      <c r="D11" s="13"/>
      <c r="E11" s="14"/>
      <c r="F11" s="15"/>
      <c r="G11" s="15"/>
    </row>
    <row r="12" spans="1:8" x14ac:dyDescent="0.3">
      <c r="A12" s="21" t="s">
        <v>128</v>
      </c>
      <c r="B12" s="32"/>
      <c r="C12" s="32"/>
      <c r="D12" s="22"/>
      <c r="E12" s="18">
        <v>6358.51</v>
      </c>
      <c r="F12" s="19">
        <v>0.99070000000000003</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82.98</v>
      </c>
      <c r="F15" s="15">
        <v>1.29E-2</v>
      </c>
      <c r="G15" s="15">
        <v>5.4016000000000002E-2</v>
      </c>
    </row>
    <row r="16" spans="1:8" x14ac:dyDescent="0.3">
      <c r="A16" s="16" t="s">
        <v>104</v>
      </c>
      <c r="B16" s="31"/>
      <c r="C16" s="31"/>
      <c r="D16" s="17"/>
      <c r="E16" s="18">
        <v>82.98</v>
      </c>
      <c r="F16" s="19">
        <v>1.29E-2</v>
      </c>
      <c r="G16" s="20"/>
    </row>
    <row r="17" spans="1:7" x14ac:dyDescent="0.3">
      <c r="A17" s="12"/>
      <c r="B17" s="30"/>
      <c r="C17" s="30"/>
      <c r="D17" s="13"/>
      <c r="E17" s="14"/>
      <c r="F17" s="15"/>
      <c r="G17" s="15"/>
    </row>
    <row r="18" spans="1:7" x14ac:dyDescent="0.3">
      <c r="A18" s="21" t="s">
        <v>128</v>
      </c>
      <c r="B18" s="32"/>
      <c r="C18" s="32"/>
      <c r="D18" s="22"/>
      <c r="E18" s="18">
        <v>82.98</v>
      </c>
      <c r="F18" s="19">
        <v>1.29E-2</v>
      </c>
      <c r="G18" s="20"/>
    </row>
    <row r="19" spans="1:7" x14ac:dyDescent="0.3">
      <c r="A19" s="12" t="s">
        <v>131</v>
      </c>
      <c r="B19" s="30"/>
      <c r="C19" s="30"/>
      <c r="D19" s="13"/>
      <c r="E19" s="14">
        <v>2.4558900000000002E-2</v>
      </c>
      <c r="F19" s="15">
        <v>3.0000000000000001E-6</v>
      </c>
      <c r="G19" s="15"/>
    </row>
    <row r="20" spans="1:7" x14ac:dyDescent="0.3">
      <c r="A20" s="12" t="s">
        <v>132</v>
      </c>
      <c r="B20" s="30"/>
      <c r="C20" s="30"/>
      <c r="D20" s="13"/>
      <c r="E20" s="23">
        <v>-23.584558900000001</v>
      </c>
      <c r="F20" s="24">
        <v>-3.6029999999999999E-3</v>
      </c>
      <c r="G20" s="15">
        <v>5.4016000000000002E-2</v>
      </c>
    </row>
    <row r="21" spans="1:7" x14ac:dyDescent="0.3">
      <c r="A21" s="25" t="s">
        <v>133</v>
      </c>
      <c r="B21" s="33"/>
      <c r="C21" s="33"/>
      <c r="D21" s="26"/>
      <c r="E21" s="27">
        <v>6417.93</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24.478999999999999</v>
      </c>
      <c r="C31">
        <v>25.196000000000002</v>
      </c>
      <c r="E31" s="2"/>
      <c r="G31"/>
    </row>
    <row r="32" spans="1:7" x14ac:dyDescent="0.3">
      <c r="A32" t="s">
        <v>1992</v>
      </c>
      <c r="B32">
        <v>22.396999999999998</v>
      </c>
      <c r="C32">
        <v>23.039000000000001</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6358.5071310000003</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3" spans="1:7" ht="28.8" x14ac:dyDescent="0.3">
      <c r="A43" s="67" t="s">
        <v>2167</v>
      </c>
      <c r="B43" s="57" t="s">
        <v>2168</v>
      </c>
      <c r="C43" s="57" t="s">
        <v>2125</v>
      </c>
      <c r="D43" s="77" t="s">
        <v>2126</v>
      </c>
    </row>
    <row r="44" spans="1:7" ht="88.2" customHeight="1" x14ac:dyDescent="0.3">
      <c r="A44" s="72" t="str">
        <f>HYPERLINK("[EDEL_Portfolio Monthly Notes 31-Aug-2022.xlsx]EOASEF!A1","Edelweiss ASEAN Equity Off-shore Fund")</f>
        <v>Edelweiss ASEAN Equity Off-shore Fund</v>
      </c>
      <c r="B44" s="58"/>
      <c r="C44" s="58" t="s">
        <v>2158</v>
      </c>
      <c r="D44"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B9A4-48F8-47FA-B63E-2EB35E4CE996}">
  <dimension ref="A1:H44"/>
  <sheetViews>
    <sheetView showGridLines="0" workbookViewId="0">
      <pane ySplit="4" topLeftCell="A38" activePane="bottomLeft" state="frozen"/>
      <selection sqref="A1:B1"/>
      <selection pane="bottomLeft" activeCell="A43" sqref="A43:D43"/>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77</v>
      </c>
      <c r="B1" s="65"/>
      <c r="C1" s="65"/>
      <c r="D1" s="65"/>
      <c r="E1" s="65"/>
      <c r="F1" s="65"/>
      <c r="G1" s="65"/>
      <c r="H1" s="51" t="str">
        <f>HYPERLINK("[EDEL_Portfolio Monthly 31-Aug-2022.xlsx]Index!A1","Index")</f>
        <v>Index</v>
      </c>
    </row>
    <row r="2" spans="1:8" ht="18" x14ac:dyDescent="0.3">
      <c r="A2" s="65" t="s">
        <v>78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1904</v>
      </c>
      <c r="B9" s="30" t="s">
        <v>1905</v>
      </c>
      <c r="C9" s="30"/>
      <c r="D9" s="13">
        <v>1400435.483</v>
      </c>
      <c r="E9" s="14">
        <v>163946.1</v>
      </c>
      <c r="F9" s="15">
        <v>0.99960000000000004</v>
      </c>
      <c r="G9" s="15"/>
    </row>
    <row r="10" spans="1:8" x14ac:dyDescent="0.3">
      <c r="A10" s="16" t="s">
        <v>104</v>
      </c>
      <c r="B10" s="31"/>
      <c r="C10" s="31"/>
      <c r="D10" s="17"/>
      <c r="E10" s="18">
        <v>163946.1</v>
      </c>
      <c r="F10" s="19">
        <v>0.99960000000000004</v>
      </c>
      <c r="G10" s="20"/>
    </row>
    <row r="11" spans="1:8" x14ac:dyDescent="0.3">
      <c r="A11" s="12"/>
      <c r="B11" s="30"/>
      <c r="C11" s="30"/>
      <c r="D11" s="13"/>
      <c r="E11" s="14"/>
      <c r="F11" s="15"/>
      <c r="G11" s="15"/>
    </row>
    <row r="12" spans="1:8" x14ac:dyDescent="0.3">
      <c r="A12" s="21" t="s">
        <v>128</v>
      </c>
      <c r="B12" s="32"/>
      <c r="C12" s="32"/>
      <c r="D12" s="22"/>
      <c r="E12" s="18">
        <v>163946.1</v>
      </c>
      <c r="F12" s="19">
        <v>0.99960000000000004</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652.80999999999995</v>
      </c>
      <c r="F15" s="15">
        <v>4.0000000000000001E-3</v>
      </c>
      <c r="G15" s="15">
        <v>5.4016000000000002E-2</v>
      </c>
    </row>
    <row r="16" spans="1:8" x14ac:dyDescent="0.3">
      <c r="A16" s="16" t="s">
        <v>104</v>
      </c>
      <c r="B16" s="31"/>
      <c r="C16" s="31"/>
      <c r="D16" s="17"/>
      <c r="E16" s="18">
        <v>652.80999999999995</v>
      </c>
      <c r="F16" s="19">
        <v>4.0000000000000001E-3</v>
      </c>
      <c r="G16" s="20"/>
    </row>
    <row r="17" spans="1:7" x14ac:dyDescent="0.3">
      <c r="A17" s="12"/>
      <c r="B17" s="30"/>
      <c r="C17" s="30"/>
      <c r="D17" s="13"/>
      <c r="E17" s="14"/>
      <c r="F17" s="15"/>
      <c r="G17" s="15"/>
    </row>
    <row r="18" spans="1:7" x14ac:dyDescent="0.3">
      <c r="A18" s="21" t="s">
        <v>128</v>
      </c>
      <c r="B18" s="32"/>
      <c r="C18" s="32"/>
      <c r="D18" s="22"/>
      <c r="E18" s="18">
        <v>652.80999999999995</v>
      </c>
      <c r="F18" s="19">
        <v>4.0000000000000001E-3</v>
      </c>
      <c r="G18" s="20"/>
    </row>
    <row r="19" spans="1:7" x14ac:dyDescent="0.3">
      <c r="A19" s="12" t="s">
        <v>131</v>
      </c>
      <c r="B19" s="30"/>
      <c r="C19" s="30"/>
      <c r="D19" s="13"/>
      <c r="E19" s="14">
        <v>0.19321650000000001</v>
      </c>
      <c r="F19" s="15">
        <v>9.9999999999999995E-7</v>
      </c>
      <c r="G19" s="15"/>
    </row>
    <row r="20" spans="1:7" x14ac:dyDescent="0.3">
      <c r="A20" s="12" t="s">
        <v>132</v>
      </c>
      <c r="B20" s="30"/>
      <c r="C20" s="30"/>
      <c r="D20" s="13"/>
      <c r="E20" s="23">
        <v>-581.02321649999999</v>
      </c>
      <c r="F20" s="24">
        <v>-3.601E-3</v>
      </c>
      <c r="G20" s="15">
        <v>5.4016000000000002E-2</v>
      </c>
    </row>
    <row r="21" spans="1:7" x14ac:dyDescent="0.3">
      <c r="A21" s="25" t="s">
        <v>133</v>
      </c>
      <c r="B21" s="33"/>
      <c r="C21" s="33"/>
      <c r="D21" s="26"/>
      <c r="E21" s="27">
        <v>164018.07999999999</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40.426000000000002</v>
      </c>
      <c r="C31">
        <v>39.826999999999998</v>
      </c>
      <c r="E31" s="2"/>
      <c r="G31"/>
    </row>
    <row r="32" spans="1:7" x14ac:dyDescent="0.3">
      <c r="A32" t="s">
        <v>1992</v>
      </c>
      <c r="B32">
        <v>36.972000000000001</v>
      </c>
      <c r="C32">
        <v>36.393999999999998</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163946.0955584</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3" spans="1:7" ht="28.8" x14ac:dyDescent="0.3">
      <c r="A43" s="67" t="s">
        <v>2167</v>
      </c>
      <c r="B43" s="57" t="s">
        <v>2168</v>
      </c>
      <c r="C43" s="57" t="s">
        <v>2125</v>
      </c>
      <c r="D43" s="77" t="s">
        <v>2126</v>
      </c>
    </row>
    <row r="44" spans="1:7" ht="76.8" customHeight="1" x14ac:dyDescent="0.3">
      <c r="A44" s="72" t="str">
        <f>HYPERLINK("[EDEL_Portfolio Monthly Notes 31-Aug-2022.xlsx]EOCHIF!A1","Edelweiss Greater China Equity Off-shore Fund")</f>
        <v>Edelweiss Greater China Equity Off-shore Fund</v>
      </c>
      <c r="B44" s="58"/>
      <c r="C44" s="59" t="s">
        <v>2159</v>
      </c>
      <c r="D44"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DA14-E182-4013-AD70-80A4921DBB72}">
  <dimension ref="A1:H95"/>
  <sheetViews>
    <sheetView showGridLines="0" workbookViewId="0">
      <pane ySplit="4" topLeftCell="A87" activePane="bottomLeft" state="frozen"/>
      <selection sqref="A1:B1"/>
      <selection pane="bottomLeft" activeCell="A94" sqref="A94:D9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79</v>
      </c>
      <c r="B1" s="65"/>
      <c r="C1" s="65"/>
      <c r="D1" s="65"/>
      <c r="E1" s="65"/>
      <c r="F1" s="65"/>
      <c r="G1" s="65"/>
      <c r="H1" s="51" t="str">
        <f>HYPERLINK("[EDEL_Portfolio Monthly 31-Aug-2022.xlsx]Index!A1","Index")</f>
        <v>Index</v>
      </c>
    </row>
    <row r="2" spans="1:8" ht="18" x14ac:dyDescent="0.3">
      <c r="A2" s="65" t="s">
        <v>80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6" t="s">
        <v>89</v>
      </c>
      <c r="B6" s="30"/>
      <c r="C6" s="30"/>
      <c r="D6" s="13"/>
      <c r="E6" s="14"/>
      <c r="F6" s="15"/>
      <c r="G6" s="15"/>
    </row>
    <row r="7" spans="1:8" x14ac:dyDescent="0.3">
      <c r="A7" s="16" t="s">
        <v>834</v>
      </c>
      <c r="B7" s="30"/>
      <c r="C7" s="30"/>
      <c r="D7" s="13"/>
      <c r="E7" s="14"/>
      <c r="F7" s="15"/>
      <c r="G7" s="15"/>
    </row>
    <row r="8" spans="1:8" x14ac:dyDescent="0.3">
      <c r="A8" s="12" t="s">
        <v>856</v>
      </c>
      <c r="B8" s="30" t="s">
        <v>857</v>
      </c>
      <c r="C8" s="30" t="s">
        <v>858</v>
      </c>
      <c r="D8" s="13">
        <v>221035</v>
      </c>
      <c r="E8" s="14">
        <v>1973.95</v>
      </c>
      <c r="F8" s="15">
        <v>0.13100000000000001</v>
      </c>
      <c r="G8" s="15"/>
    </row>
    <row r="9" spans="1:8" x14ac:dyDescent="0.3">
      <c r="A9" s="12" t="s">
        <v>1537</v>
      </c>
      <c r="B9" s="30" t="s">
        <v>1538</v>
      </c>
      <c r="C9" s="30" t="s">
        <v>858</v>
      </c>
      <c r="D9" s="13">
        <v>111492</v>
      </c>
      <c r="E9" s="14">
        <v>1157.79</v>
      </c>
      <c r="F9" s="15">
        <v>7.6899999999999996E-2</v>
      </c>
      <c r="G9" s="15"/>
    </row>
    <row r="10" spans="1:8" x14ac:dyDescent="0.3">
      <c r="A10" s="12" t="s">
        <v>1176</v>
      </c>
      <c r="B10" s="30" t="s">
        <v>1177</v>
      </c>
      <c r="C10" s="30" t="s">
        <v>858</v>
      </c>
      <c r="D10" s="13">
        <v>26829</v>
      </c>
      <c r="E10" s="14">
        <v>1138.9000000000001</v>
      </c>
      <c r="F10" s="15">
        <v>7.5600000000000001E-2</v>
      </c>
      <c r="G10" s="15"/>
    </row>
    <row r="11" spans="1:8" x14ac:dyDescent="0.3">
      <c r="A11" s="12" t="s">
        <v>996</v>
      </c>
      <c r="B11" s="30" t="s">
        <v>997</v>
      </c>
      <c r="C11" s="30" t="s">
        <v>858</v>
      </c>
      <c r="D11" s="13">
        <v>30571</v>
      </c>
      <c r="E11" s="14">
        <v>1108.76</v>
      </c>
      <c r="F11" s="15">
        <v>7.3599999999999999E-2</v>
      </c>
      <c r="G11" s="15"/>
    </row>
    <row r="12" spans="1:8" x14ac:dyDescent="0.3">
      <c r="A12" s="12" t="s">
        <v>1129</v>
      </c>
      <c r="B12" s="30" t="s">
        <v>1130</v>
      </c>
      <c r="C12" s="30" t="s">
        <v>1050</v>
      </c>
      <c r="D12" s="13">
        <v>23181</v>
      </c>
      <c r="E12" s="14">
        <v>1002.09</v>
      </c>
      <c r="F12" s="15">
        <v>6.6500000000000004E-2</v>
      </c>
      <c r="G12" s="15"/>
    </row>
    <row r="13" spans="1:8" x14ac:dyDescent="0.3">
      <c r="A13" s="12" t="s">
        <v>1037</v>
      </c>
      <c r="B13" s="30" t="s">
        <v>1038</v>
      </c>
      <c r="C13" s="30" t="s">
        <v>858</v>
      </c>
      <c r="D13" s="13">
        <v>80445</v>
      </c>
      <c r="E13" s="14">
        <v>465.82</v>
      </c>
      <c r="F13" s="15">
        <v>3.09E-2</v>
      </c>
      <c r="G13" s="15"/>
    </row>
    <row r="14" spans="1:8" x14ac:dyDescent="0.3">
      <c r="A14" s="12" t="s">
        <v>1543</v>
      </c>
      <c r="B14" s="30" t="s">
        <v>1544</v>
      </c>
      <c r="C14" s="30" t="s">
        <v>1050</v>
      </c>
      <c r="D14" s="13">
        <v>111658</v>
      </c>
      <c r="E14" s="14">
        <v>433.51</v>
      </c>
      <c r="F14" s="15">
        <v>2.8799999999999999E-2</v>
      </c>
      <c r="G14" s="15"/>
    </row>
    <row r="15" spans="1:8" x14ac:dyDescent="0.3">
      <c r="A15" s="12" t="s">
        <v>1201</v>
      </c>
      <c r="B15" s="30" t="s">
        <v>1202</v>
      </c>
      <c r="C15" s="30" t="s">
        <v>858</v>
      </c>
      <c r="D15" s="13">
        <v>23385</v>
      </c>
      <c r="E15" s="14">
        <v>362.6</v>
      </c>
      <c r="F15" s="15">
        <v>2.41E-2</v>
      </c>
      <c r="G15" s="15"/>
    </row>
    <row r="16" spans="1:8" x14ac:dyDescent="0.3">
      <c r="A16" s="12" t="s">
        <v>1001</v>
      </c>
      <c r="B16" s="30" t="s">
        <v>1002</v>
      </c>
      <c r="C16" s="30" t="s">
        <v>858</v>
      </c>
      <c r="D16" s="13">
        <v>60727</v>
      </c>
      <c r="E16" s="14">
        <v>331.21</v>
      </c>
      <c r="F16" s="15">
        <v>2.1999999999999999E-2</v>
      </c>
      <c r="G16" s="15"/>
    </row>
    <row r="17" spans="1:7" x14ac:dyDescent="0.3">
      <c r="A17" s="12" t="s">
        <v>1127</v>
      </c>
      <c r="B17" s="30" t="s">
        <v>1128</v>
      </c>
      <c r="C17" s="30" t="s">
        <v>858</v>
      </c>
      <c r="D17" s="13">
        <v>47093</v>
      </c>
      <c r="E17" s="14">
        <v>315.10000000000002</v>
      </c>
      <c r="F17" s="15">
        <v>2.0899999999999998E-2</v>
      </c>
      <c r="G17" s="15"/>
    </row>
    <row r="18" spans="1:7" x14ac:dyDescent="0.3">
      <c r="A18" s="12" t="s">
        <v>1692</v>
      </c>
      <c r="B18" s="30" t="s">
        <v>1693</v>
      </c>
      <c r="C18" s="30" t="s">
        <v>1050</v>
      </c>
      <c r="D18" s="13">
        <v>104326</v>
      </c>
      <c r="E18" s="14">
        <v>307.02999999999997</v>
      </c>
      <c r="F18" s="15">
        <v>2.0400000000000001E-2</v>
      </c>
      <c r="G18" s="15"/>
    </row>
    <row r="19" spans="1:7" x14ac:dyDescent="0.3">
      <c r="A19" s="12" t="s">
        <v>1078</v>
      </c>
      <c r="B19" s="30" t="s">
        <v>1079</v>
      </c>
      <c r="C19" s="30" t="s">
        <v>858</v>
      </c>
      <c r="D19" s="13">
        <v>96780</v>
      </c>
      <c r="E19" s="14">
        <v>299.92</v>
      </c>
      <c r="F19" s="15">
        <v>1.9900000000000001E-2</v>
      </c>
      <c r="G19" s="15"/>
    </row>
    <row r="20" spans="1:7" x14ac:dyDescent="0.3">
      <c r="A20" s="12" t="s">
        <v>1215</v>
      </c>
      <c r="B20" s="30" t="s">
        <v>1216</v>
      </c>
      <c r="C20" s="30" t="s">
        <v>858</v>
      </c>
      <c r="D20" s="13">
        <v>32131</v>
      </c>
      <c r="E20" s="14">
        <v>290.85000000000002</v>
      </c>
      <c r="F20" s="15">
        <v>1.9300000000000001E-2</v>
      </c>
      <c r="G20" s="15"/>
    </row>
    <row r="21" spans="1:7" x14ac:dyDescent="0.3">
      <c r="A21" s="12" t="s">
        <v>1199</v>
      </c>
      <c r="B21" s="30" t="s">
        <v>1200</v>
      </c>
      <c r="C21" s="30" t="s">
        <v>858</v>
      </c>
      <c r="D21" s="13">
        <v>1224</v>
      </c>
      <c r="E21" s="14">
        <v>229.37</v>
      </c>
      <c r="F21" s="15">
        <v>1.52E-2</v>
      </c>
      <c r="G21" s="15"/>
    </row>
    <row r="22" spans="1:7" x14ac:dyDescent="0.3">
      <c r="A22" s="12" t="s">
        <v>1720</v>
      </c>
      <c r="B22" s="30" t="s">
        <v>1721</v>
      </c>
      <c r="C22" s="30" t="s">
        <v>1050</v>
      </c>
      <c r="D22" s="13">
        <v>8638</v>
      </c>
      <c r="E22" s="14">
        <v>221.68</v>
      </c>
      <c r="F22" s="15">
        <v>1.47E-2</v>
      </c>
      <c r="G22" s="15"/>
    </row>
    <row r="23" spans="1:7" x14ac:dyDescent="0.3">
      <c r="A23" s="12" t="s">
        <v>1730</v>
      </c>
      <c r="B23" s="30" t="s">
        <v>1731</v>
      </c>
      <c r="C23" s="30" t="s">
        <v>1050</v>
      </c>
      <c r="D23" s="13">
        <v>27493</v>
      </c>
      <c r="E23" s="14">
        <v>165.11</v>
      </c>
      <c r="F23" s="15">
        <v>1.0999999999999999E-2</v>
      </c>
      <c r="G23" s="15"/>
    </row>
    <row r="24" spans="1:7" x14ac:dyDescent="0.3">
      <c r="A24" s="12" t="s">
        <v>1737</v>
      </c>
      <c r="B24" s="30" t="s">
        <v>1738</v>
      </c>
      <c r="C24" s="30" t="s">
        <v>858</v>
      </c>
      <c r="D24" s="13">
        <v>3161</v>
      </c>
      <c r="E24" s="14">
        <v>132.4</v>
      </c>
      <c r="F24" s="15">
        <v>8.8000000000000005E-3</v>
      </c>
      <c r="G24" s="15"/>
    </row>
    <row r="25" spans="1:7" x14ac:dyDescent="0.3">
      <c r="A25" s="12" t="s">
        <v>1759</v>
      </c>
      <c r="B25" s="30" t="s">
        <v>1760</v>
      </c>
      <c r="C25" s="30" t="s">
        <v>858</v>
      </c>
      <c r="D25" s="13">
        <v>8969</v>
      </c>
      <c r="E25" s="14">
        <v>122.87</v>
      </c>
      <c r="F25" s="15">
        <v>8.2000000000000007E-3</v>
      </c>
      <c r="G25" s="15"/>
    </row>
    <row r="26" spans="1:7" x14ac:dyDescent="0.3">
      <c r="A26" s="12" t="s">
        <v>1137</v>
      </c>
      <c r="B26" s="30" t="s">
        <v>1138</v>
      </c>
      <c r="C26" s="30" t="s">
        <v>858</v>
      </c>
      <c r="D26" s="13">
        <v>32494</v>
      </c>
      <c r="E26" s="14">
        <v>120.6</v>
      </c>
      <c r="F26" s="15">
        <v>8.0000000000000002E-3</v>
      </c>
      <c r="G26" s="15"/>
    </row>
    <row r="27" spans="1:7" x14ac:dyDescent="0.3">
      <c r="A27" s="12" t="s">
        <v>1747</v>
      </c>
      <c r="B27" s="30" t="s">
        <v>1748</v>
      </c>
      <c r="C27" s="30" t="s">
        <v>858</v>
      </c>
      <c r="D27" s="13">
        <v>18917</v>
      </c>
      <c r="E27" s="14">
        <v>116.46</v>
      </c>
      <c r="F27" s="15">
        <v>7.7000000000000002E-3</v>
      </c>
      <c r="G27" s="15"/>
    </row>
    <row r="28" spans="1:7" x14ac:dyDescent="0.3">
      <c r="A28" s="12" t="s">
        <v>1626</v>
      </c>
      <c r="B28" s="30" t="s">
        <v>1627</v>
      </c>
      <c r="C28" s="30" t="s">
        <v>858</v>
      </c>
      <c r="D28" s="13">
        <v>23452</v>
      </c>
      <c r="E28" s="14">
        <v>115.17</v>
      </c>
      <c r="F28" s="15">
        <v>7.6E-3</v>
      </c>
      <c r="G28" s="15"/>
    </row>
    <row r="29" spans="1:7" x14ac:dyDescent="0.3">
      <c r="A29" s="12" t="s">
        <v>1749</v>
      </c>
      <c r="B29" s="30" t="s">
        <v>1750</v>
      </c>
      <c r="C29" s="30" t="s">
        <v>858</v>
      </c>
      <c r="D29" s="13">
        <v>1856</v>
      </c>
      <c r="E29" s="14">
        <v>114.84</v>
      </c>
      <c r="F29" s="15">
        <v>7.6E-3</v>
      </c>
      <c r="G29" s="15"/>
    </row>
    <row r="30" spans="1:7" x14ac:dyDescent="0.3">
      <c r="A30" s="12" t="s">
        <v>1529</v>
      </c>
      <c r="B30" s="30" t="s">
        <v>1530</v>
      </c>
      <c r="C30" s="30" t="s">
        <v>858</v>
      </c>
      <c r="D30" s="13">
        <v>7803</v>
      </c>
      <c r="E30" s="14">
        <v>113.75</v>
      </c>
      <c r="F30" s="15">
        <v>7.6E-3</v>
      </c>
      <c r="G30" s="15"/>
    </row>
    <row r="31" spans="1:7" x14ac:dyDescent="0.3">
      <c r="A31" s="12" t="s">
        <v>1779</v>
      </c>
      <c r="B31" s="30" t="s">
        <v>1780</v>
      </c>
      <c r="C31" s="30" t="s">
        <v>858</v>
      </c>
      <c r="D31" s="13">
        <v>13581</v>
      </c>
      <c r="E31" s="14">
        <v>88.03</v>
      </c>
      <c r="F31" s="15">
        <v>5.7999999999999996E-3</v>
      </c>
      <c r="G31" s="15"/>
    </row>
    <row r="32" spans="1:7" x14ac:dyDescent="0.3">
      <c r="A32" s="12" t="s">
        <v>1048</v>
      </c>
      <c r="B32" s="30" t="s">
        <v>1049</v>
      </c>
      <c r="C32" s="30" t="s">
        <v>1050</v>
      </c>
      <c r="D32" s="13">
        <v>5893</v>
      </c>
      <c r="E32" s="14">
        <v>84.46</v>
      </c>
      <c r="F32" s="15">
        <v>5.5999999999999999E-3</v>
      </c>
      <c r="G32" s="15"/>
    </row>
    <row r="33" spans="1:7" x14ac:dyDescent="0.3">
      <c r="A33" s="16" t="s">
        <v>104</v>
      </c>
      <c r="B33" s="31"/>
      <c r="C33" s="31"/>
      <c r="D33" s="17"/>
      <c r="E33" s="37">
        <f>SUM(E8:E32)</f>
        <v>10812.270000000002</v>
      </c>
      <c r="F33" s="38">
        <f>SUM(F8:F32)</f>
        <v>0.71770000000000034</v>
      </c>
      <c r="G33" s="20"/>
    </row>
    <row r="34" spans="1:7" x14ac:dyDescent="0.3">
      <c r="A34" s="16" t="s">
        <v>1217</v>
      </c>
      <c r="B34" s="30"/>
      <c r="C34" s="30"/>
      <c r="D34" s="13"/>
      <c r="E34" s="14"/>
      <c r="F34" s="15"/>
      <c r="G34" s="15"/>
    </row>
    <row r="35" spans="1:7" x14ac:dyDescent="0.3">
      <c r="A35" s="16" t="s">
        <v>104</v>
      </c>
      <c r="B35" s="30"/>
      <c r="C35" s="30"/>
      <c r="D35" s="13"/>
      <c r="E35" s="39" t="s">
        <v>90</v>
      </c>
      <c r="F35" s="40" t="s">
        <v>90</v>
      </c>
      <c r="G35" s="15"/>
    </row>
    <row r="36" spans="1:7" x14ac:dyDescent="0.3">
      <c r="A36" s="16"/>
      <c r="B36" s="30"/>
      <c r="C36" s="30"/>
      <c r="D36" s="13"/>
      <c r="E36" s="13"/>
      <c r="F36" s="13"/>
      <c r="G36" s="15"/>
    </row>
    <row r="37" spans="1:7" x14ac:dyDescent="0.3">
      <c r="A37" s="16" t="s">
        <v>2094</v>
      </c>
      <c r="B37" s="30"/>
      <c r="C37" s="30"/>
      <c r="D37" s="13"/>
      <c r="E37" s="13"/>
      <c r="F37" s="13"/>
      <c r="G37" s="15"/>
    </row>
    <row r="38" spans="1:7" x14ac:dyDescent="0.3">
      <c r="A38" s="12" t="s">
        <v>1906</v>
      </c>
      <c r="B38" s="30" t="s">
        <v>1907</v>
      </c>
      <c r="C38" s="30" t="s">
        <v>1908</v>
      </c>
      <c r="D38" s="13">
        <v>4750</v>
      </c>
      <c r="E38" s="14">
        <v>610.94000000000005</v>
      </c>
      <c r="F38" s="15">
        <v>4.0599999999999997E-2</v>
      </c>
      <c r="G38" s="15"/>
    </row>
    <row r="39" spans="1:7" x14ac:dyDescent="0.3">
      <c r="A39" s="12" t="s">
        <v>1909</v>
      </c>
      <c r="B39" s="30" t="s">
        <v>1910</v>
      </c>
      <c r="C39" s="30" t="s">
        <v>1908</v>
      </c>
      <c r="D39" s="13">
        <v>10158</v>
      </c>
      <c r="E39" s="14">
        <v>366.27</v>
      </c>
      <c r="F39" s="15">
        <v>2.4299999999999999E-2</v>
      </c>
      <c r="G39" s="15"/>
    </row>
    <row r="40" spans="1:7" x14ac:dyDescent="0.3">
      <c r="A40" s="12" t="s">
        <v>1911</v>
      </c>
      <c r="B40" s="30" t="s">
        <v>1912</v>
      </c>
      <c r="C40" s="30" t="s">
        <v>1908</v>
      </c>
      <c r="D40" s="13">
        <v>1463</v>
      </c>
      <c r="E40" s="14">
        <v>351.32</v>
      </c>
      <c r="F40" s="15">
        <v>2.3300000000000001E-2</v>
      </c>
      <c r="G40" s="15"/>
    </row>
    <row r="41" spans="1:7" x14ac:dyDescent="0.3">
      <c r="A41" s="12" t="s">
        <v>1913</v>
      </c>
      <c r="B41" s="30" t="s">
        <v>1914</v>
      </c>
      <c r="C41" s="30" t="s">
        <v>1915</v>
      </c>
      <c r="D41" s="13">
        <v>3196</v>
      </c>
      <c r="E41" s="14">
        <v>342.58</v>
      </c>
      <c r="F41" s="15">
        <v>2.2700000000000001E-2</v>
      </c>
      <c r="G41" s="15"/>
    </row>
    <row r="42" spans="1:7" x14ac:dyDescent="0.3">
      <c r="A42" s="12" t="s">
        <v>1916</v>
      </c>
      <c r="B42" s="30" t="s">
        <v>1917</v>
      </c>
      <c r="C42" s="30" t="s">
        <v>1908</v>
      </c>
      <c r="D42" s="13">
        <v>4567</v>
      </c>
      <c r="E42" s="14">
        <v>310.77999999999997</v>
      </c>
      <c r="F42" s="15">
        <v>2.06E-2</v>
      </c>
      <c r="G42" s="15"/>
    </row>
    <row r="43" spans="1:7" x14ac:dyDescent="0.3">
      <c r="A43" s="12" t="s">
        <v>1918</v>
      </c>
      <c r="B43" s="30" t="s">
        <v>1919</v>
      </c>
      <c r="C43" s="30" t="s">
        <v>1920</v>
      </c>
      <c r="D43" s="13">
        <v>708</v>
      </c>
      <c r="E43" s="14">
        <v>307.79000000000002</v>
      </c>
      <c r="F43" s="15">
        <v>2.0400000000000001E-2</v>
      </c>
      <c r="G43" s="15"/>
    </row>
    <row r="44" spans="1:7" x14ac:dyDescent="0.3">
      <c r="A44" s="12" t="s">
        <v>1921</v>
      </c>
      <c r="B44" s="30" t="s">
        <v>1922</v>
      </c>
      <c r="C44" s="30" t="s">
        <v>1923</v>
      </c>
      <c r="D44" s="13">
        <v>1228</v>
      </c>
      <c r="E44" s="14">
        <v>264.23</v>
      </c>
      <c r="F44" s="15">
        <v>1.7500000000000002E-2</v>
      </c>
      <c r="G44" s="15"/>
    </row>
    <row r="45" spans="1:7" x14ac:dyDescent="0.3">
      <c r="A45" s="12" t="s">
        <v>1924</v>
      </c>
      <c r="B45" s="30" t="s">
        <v>1925</v>
      </c>
      <c r="C45" s="30" t="s">
        <v>1923</v>
      </c>
      <c r="D45" s="13">
        <v>3186</v>
      </c>
      <c r="E45" s="14">
        <v>260.72000000000003</v>
      </c>
      <c r="F45" s="15">
        <v>1.7299999999999999E-2</v>
      </c>
      <c r="G45" s="15"/>
    </row>
    <row r="46" spans="1:7" x14ac:dyDescent="0.3">
      <c r="A46" s="12" t="s">
        <v>1926</v>
      </c>
      <c r="B46" s="30" t="s">
        <v>1927</v>
      </c>
      <c r="C46" s="30" t="s">
        <v>1908</v>
      </c>
      <c r="D46" s="13">
        <v>3958</v>
      </c>
      <c r="E46" s="14">
        <v>254.06</v>
      </c>
      <c r="F46" s="15">
        <v>1.6899999999999998E-2</v>
      </c>
      <c r="G46" s="15"/>
    </row>
    <row r="47" spans="1:7" x14ac:dyDescent="0.3">
      <c r="A47" s="12" t="s">
        <v>1928</v>
      </c>
      <c r="B47" s="30" t="s">
        <v>1929</v>
      </c>
      <c r="C47" s="30" t="s">
        <v>1915</v>
      </c>
      <c r="D47" s="13">
        <v>1007</v>
      </c>
      <c r="E47" s="14">
        <v>192.91</v>
      </c>
      <c r="F47" s="15">
        <v>1.2800000000000001E-2</v>
      </c>
      <c r="G47" s="15"/>
    </row>
    <row r="48" spans="1:7" x14ac:dyDescent="0.3">
      <c r="A48" s="12" t="s">
        <v>1930</v>
      </c>
      <c r="B48" s="30" t="s">
        <v>1931</v>
      </c>
      <c r="C48" s="30" t="s">
        <v>1923</v>
      </c>
      <c r="D48" s="13">
        <v>2426</v>
      </c>
      <c r="E48" s="14">
        <v>170.04</v>
      </c>
      <c r="F48" s="15">
        <v>1.1299999999999999E-2</v>
      </c>
      <c r="G48" s="15"/>
    </row>
    <row r="49" spans="1:7" x14ac:dyDescent="0.3">
      <c r="A49" s="12" t="s">
        <v>1932</v>
      </c>
      <c r="B49" s="30" t="s">
        <v>1933</v>
      </c>
      <c r="C49" s="30" t="s">
        <v>1915</v>
      </c>
      <c r="D49" s="13">
        <v>2266</v>
      </c>
      <c r="E49" s="14">
        <v>114.65</v>
      </c>
      <c r="F49" s="15">
        <v>7.6E-3</v>
      </c>
      <c r="G49" s="15"/>
    </row>
    <row r="50" spans="1:7" x14ac:dyDescent="0.3">
      <c r="A50" s="12" t="s">
        <v>1934</v>
      </c>
      <c r="B50" s="30" t="s">
        <v>1935</v>
      </c>
      <c r="C50" s="30" t="s">
        <v>1923</v>
      </c>
      <c r="D50" s="13">
        <v>647</v>
      </c>
      <c r="E50" s="14">
        <v>106.12</v>
      </c>
      <c r="F50" s="15">
        <v>7.0000000000000001E-3</v>
      </c>
      <c r="G50" s="15"/>
    </row>
    <row r="51" spans="1:7" x14ac:dyDescent="0.3">
      <c r="A51" s="12" t="s">
        <v>1936</v>
      </c>
      <c r="B51" s="30" t="s">
        <v>1937</v>
      </c>
      <c r="C51" s="30" t="s">
        <v>1923</v>
      </c>
      <c r="D51" s="13">
        <v>515</v>
      </c>
      <c r="E51" s="14">
        <v>103.63</v>
      </c>
      <c r="F51" s="15">
        <v>6.8999999999999999E-3</v>
      </c>
      <c r="G51" s="15"/>
    </row>
    <row r="52" spans="1:7" x14ac:dyDescent="0.3">
      <c r="A52" s="12" t="s">
        <v>1938</v>
      </c>
      <c r="B52" s="30" t="s">
        <v>1939</v>
      </c>
      <c r="C52" s="30" t="s">
        <v>1915</v>
      </c>
      <c r="D52" s="13">
        <v>461</v>
      </c>
      <c r="E52" s="14">
        <v>103.55</v>
      </c>
      <c r="F52" s="15">
        <v>6.8999999999999999E-3</v>
      </c>
      <c r="G52" s="15"/>
    </row>
    <row r="53" spans="1:7" x14ac:dyDescent="0.3">
      <c r="A53" s="12" t="s">
        <v>1940</v>
      </c>
      <c r="B53" s="30" t="s">
        <v>1941</v>
      </c>
      <c r="C53" s="30" t="s">
        <v>1923</v>
      </c>
      <c r="D53" s="13">
        <v>615</v>
      </c>
      <c r="E53" s="14">
        <v>100.6</v>
      </c>
      <c r="F53" s="15">
        <v>6.7000000000000002E-3</v>
      </c>
      <c r="G53" s="15"/>
    </row>
    <row r="54" spans="1:7" x14ac:dyDescent="0.3">
      <c r="A54" s="12" t="s">
        <v>1942</v>
      </c>
      <c r="B54" s="30" t="s">
        <v>1943</v>
      </c>
      <c r="C54" s="30" t="s">
        <v>1944</v>
      </c>
      <c r="D54" s="13">
        <v>620</v>
      </c>
      <c r="E54" s="14">
        <v>65.38</v>
      </c>
      <c r="F54" s="15">
        <v>4.3E-3</v>
      </c>
      <c r="G54" s="15"/>
    </row>
    <row r="55" spans="1:7" x14ac:dyDescent="0.3">
      <c r="A55" s="12" t="s">
        <v>1945</v>
      </c>
      <c r="B55" s="30" t="s">
        <v>1946</v>
      </c>
      <c r="C55" s="30" t="s">
        <v>1920</v>
      </c>
      <c r="D55" s="13">
        <v>345</v>
      </c>
      <c r="E55" s="14">
        <v>58.49</v>
      </c>
      <c r="F55" s="15">
        <v>3.8999999999999998E-3</v>
      </c>
      <c r="G55" s="15"/>
    </row>
    <row r="56" spans="1:7" x14ac:dyDescent="0.3">
      <c r="A56" s="12" t="s">
        <v>1947</v>
      </c>
      <c r="B56" s="30" t="s">
        <v>1948</v>
      </c>
      <c r="C56" s="30" t="s">
        <v>1920</v>
      </c>
      <c r="D56" s="13">
        <v>544</v>
      </c>
      <c r="E56" s="14">
        <v>55.62</v>
      </c>
      <c r="F56" s="15">
        <v>3.7000000000000002E-3</v>
      </c>
      <c r="G56" s="15"/>
    </row>
    <row r="57" spans="1:7" x14ac:dyDescent="0.3">
      <c r="A57" s="12" t="s">
        <v>1949</v>
      </c>
      <c r="B57" s="30" t="s">
        <v>1950</v>
      </c>
      <c r="C57" s="30" t="s">
        <v>1920</v>
      </c>
      <c r="D57" s="13">
        <v>285</v>
      </c>
      <c r="E57" s="14">
        <v>45.81</v>
      </c>
      <c r="F57" s="15">
        <v>3.0000000000000001E-3</v>
      </c>
      <c r="G57" s="15"/>
    </row>
    <row r="58" spans="1:7" x14ac:dyDescent="0.3">
      <c r="A58" s="16" t="s">
        <v>104</v>
      </c>
      <c r="B58" s="30"/>
      <c r="C58" s="30"/>
      <c r="D58" s="13"/>
      <c r="E58" s="37">
        <f>SUM(E38:E57)</f>
        <v>4185.4900000000007</v>
      </c>
      <c r="F58" s="38">
        <f>SUM(F38:F57)</f>
        <v>0.2777</v>
      </c>
      <c r="G58" s="15"/>
    </row>
    <row r="59" spans="1:7" x14ac:dyDescent="0.3">
      <c r="A59" s="16"/>
      <c r="B59" s="30"/>
      <c r="C59" s="30"/>
      <c r="D59" s="13"/>
      <c r="E59" s="52"/>
      <c r="F59" s="53"/>
      <c r="G59" s="15"/>
    </row>
    <row r="60" spans="1:7" x14ac:dyDescent="0.3">
      <c r="A60" s="21" t="s">
        <v>128</v>
      </c>
      <c r="B60" s="32"/>
      <c r="C60" s="32"/>
      <c r="D60" s="22"/>
      <c r="E60" s="27">
        <v>14997.76</v>
      </c>
      <c r="F60" s="28">
        <v>0.99539999999999995</v>
      </c>
      <c r="G60" s="20"/>
    </row>
    <row r="61" spans="1:7" x14ac:dyDescent="0.3">
      <c r="A61" s="12"/>
      <c r="B61" s="30"/>
      <c r="C61" s="30"/>
      <c r="D61" s="13"/>
      <c r="E61" s="14"/>
      <c r="F61" s="15"/>
      <c r="G61" s="15"/>
    </row>
    <row r="62" spans="1:7" x14ac:dyDescent="0.3">
      <c r="A62" s="12"/>
      <c r="B62" s="30"/>
      <c r="C62" s="30"/>
      <c r="D62" s="13"/>
      <c r="E62" s="14"/>
      <c r="F62" s="15"/>
      <c r="G62" s="15"/>
    </row>
    <row r="63" spans="1:7" x14ac:dyDescent="0.3">
      <c r="A63" s="16" t="s">
        <v>129</v>
      </c>
      <c r="B63" s="30"/>
      <c r="C63" s="30"/>
      <c r="D63" s="13"/>
      <c r="E63" s="14"/>
      <c r="F63" s="15"/>
      <c r="G63" s="15"/>
    </row>
    <row r="64" spans="1:7" x14ac:dyDescent="0.3">
      <c r="A64" s="12" t="s">
        <v>130</v>
      </c>
      <c r="B64" s="30"/>
      <c r="C64" s="30"/>
      <c r="D64" s="13"/>
      <c r="E64" s="14">
        <v>47.99</v>
      </c>
      <c r="F64" s="15">
        <v>3.2000000000000002E-3</v>
      </c>
      <c r="G64" s="15">
        <v>5.4016000000000002E-2</v>
      </c>
    </row>
    <row r="65" spans="1:7" x14ac:dyDescent="0.3">
      <c r="A65" s="16" t="s">
        <v>104</v>
      </c>
      <c r="B65" s="31"/>
      <c r="C65" s="31"/>
      <c r="D65" s="17"/>
      <c r="E65" s="37">
        <v>47.99</v>
      </c>
      <c r="F65" s="38">
        <v>3.2000000000000002E-3</v>
      </c>
      <c r="G65" s="20"/>
    </row>
    <row r="66" spans="1:7" x14ac:dyDescent="0.3">
      <c r="A66" s="12"/>
      <c r="B66" s="30"/>
      <c r="C66" s="30"/>
      <c r="D66" s="13"/>
      <c r="E66" s="14"/>
      <c r="F66" s="15"/>
      <c r="G66" s="15"/>
    </row>
    <row r="67" spans="1:7" x14ac:dyDescent="0.3">
      <c r="A67" s="21" t="s">
        <v>128</v>
      </c>
      <c r="B67" s="32"/>
      <c r="C67" s="32"/>
      <c r="D67" s="22"/>
      <c r="E67" s="18">
        <v>47.99</v>
      </c>
      <c r="F67" s="19">
        <v>3.2000000000000002E-3</v>
      </c>
      <c r="G67" s="20"/>
    </row>
    <row r="68" spans="1:7" x14ac:dyDescent="0.3">
      <c r="A68" s="12" t="s">
        <v>131</v>
      </c>
      <c r="B68" s="30"/>
      <c r="C68" s="30"/>
      <c r="D68" s="13"/>
      <c r="E68" s="14">
        <v>1.42027E-2</v>
      </c>
      <c r="F68" s="15">
        <v>0</v>
      </c>
      <c r="G68" s="15"/>
    </row>
    <row r="69" spans="1:7" x14ac:dyDescent="0.3">
      <c r="A69" s="12" t="s">
        <v>132</v>
      </c>
      <c r="B69" s="30"/>
      <c r="C69" s="30"/>
      <c r="D69" s="13"/>
      <c r="E69" s="14">
        <v>19.735797300000002</v>
      </c>
      <c r="F69" s="15">
        <v>1.4E-3</v>
      </c>
      <c r="G69" s="15">
        <v>5.4016000000000002E-2</v>
      </c>
    </row>
    <row r="70" spans="1:7" x14ac:dyDescent="0.3">
      <c r="A70" s="25" t="s">
        <v>133</v>
      </c>
      <c r="B70" s="33"/>
      <c r="C70" s="33"/>
      <c r="D70" s="26"/>
      <c r="E70" s="27">
        <v>15065.5</v>
      </c>
      <c r="F70" s="28">
        <v>1</v>
      </c>
      <c r="G70" s="28"/>
    </row>
    <row r="75" spans="1:7" x14ac:dyDescent="0.3">
      <c r="A75" s="1" t="s">
        <v>1959</v>
      </c>
    </row>
    <row r="76" spans="1:7" x14ac:dyDescent="0.3">
      <c r="A76" s="47" t="s">
        <v>1960</v>
      </c>
      <c r="B76" s="34" t="s">
        <v>90</v>
      </c>
    </row>
    <row r="77" spans="1:7" x14ac:dyDescent="0.3">
      <c r="A77" t="s">
        <v>1961</v>
      </c>
    </row>
    <row r="78" spans="1:7" x14ac:dyDescent="0.3">
      <c r="A78" t="s">
        <v>1962</v>
      </c>
      <c r="B78" t="s">
        <v>1963</v>
      </c>
      <c r="C78" t="s">
        <v>1963</v>
      </c>
    </row>
    <row r="79" spans="1:7" x14ac:dyDescent="0.3">
      <c r="B79" s="48">
        <v>44771</v>
      </c>
      <c r="C79" s="48">
        <v>44803</v>
      </c>
    </row>
    <row r="80" spans="1:7" x14ac:dyDescent="0.3">
      <c r="A80" t="s">
        <v>1967</v>
      </c>
      <c r="B80">
        <v>12.1092</v>
      </c>
      <c r="C80">
        <v>11.961499999999999</v>
      </c>
      <c r="E80" s="2"/>
      <c r="G80"/>
    </row>
    <row r="81" spans="1:7" x14ac:dyDescent="0.3">
      <c r="A81" t="s">
        <v>1968</v>
      </c>
      <c r="B81">
        <v>12.1092</v>
      </c>
      <c r="C81">
        <v>11.961499999999999</v>
      </c>
      <c r="E81" s="2"/>
      <c r="G81"/>
    </row>
    <row r="82" spans="1:7" x14ac:dyDescent="0.3">
      <c r="A82" t="s">
        <v>1992</v>
      </c>
      <c r="B82">
        <v>11.982100000000001</v>
      </c>
      <c r="C82">
        <v>11.8299</v>
      </c>
      <c r="E82" s="2"/>
      <c r="G82"/>
    </row>
    <row r="83" spans="1:7" x14ac:dyDescent="0.3">
      <c r="A83" t="s">
        <v>1993</v>
      </c>
      <c r="B83">
        <v>11.982100000000001</v>
      </c>
      <c r="C83">
        <v>11.8299</v>
      </c>
      <c r="E83" s="2"/>
      <c r="G83"/>
    </row>
    <row r="84" spans="1:7" x14ac:dyDescent="0.3">
      <c r="E84" s="2"/>
      <c r="G84"/>
    </row>
    <row r="85" spans="1:7" x14ac:dyDescent="0.3">
      <c r="A85" t="s">
        <v>1978</v>
      </c>
      <c r="B85" s="34" t="s">
        <v>90</v>
      </c>
    </row>
    <row r="86" spans="1:7" x14ac:dyDescent="0.3">
      <c r="A86" t="s">
        <v>1979</v>
      </c>
      <c r="B86" s="34" t="s">
        <v>90</v>
      </c>
    </row>
    <row r="87" spans="1:7" ht="28.8" x14ac:dyDescent="0.3">
      <c r="A87" s="47" t="s">
        <v>1980</v>
      </c>
      <c r="B87" s="34" t="s">
        <v>90</v>
      </c>
    </row>
    <row r="88" spans="1:7" x14ac:dyDescent="0.3">
      <c r="A88" s="47" t="s">
        <v>1981</v>
      </c>
      <c r="B88" s="49">
        <f>E58</f>
        <v>4185.4900000000007</v>
      </c>
    </row>
    <row r="89" spans="1:7" ht="28.8" x14ac:dyDescent="0.3">
      <c r="A89" s="47" t="s">
        <v>2047</v>
      </c>
      <c r="B89" s="34" t="s">
        <v>90</v>
      </c>
    </row>
    <row r="90" spans="1:7" ht="28.8" x14ac:dyDescent="0.3">
      <c r="A90" s="47" t="s">
        <v>2048</v>
      </c>
      <c r="B90" s="34" t="s">
        <v>90</v>
      </c>
    </row>
    <row r="91" spans="1:7" x14ac:dyDescent="0.3">
      <c r="A91" t="s">
        <v>2122</v>
      </c>
      <c r="B91" s="34" t="s">
        <v>90</v>
      </c>
    </row>
    <row r="92" spans="1:7" x14ac:dyDescent="0.3">
      <c r="A92" t="s">
        <v>2123</v>
      </c>
      <c r="B92" s="34" t="s">
        <v>90</v>
      </c>
    </row>
    <row r="94" spans="1:7" ht="28.8" x14ac:dyDescent="0.3">
      <c r="A94" s="67" t="s">
        <v>2167</v>
      </c>
      <c r="B94" s="57" t="s">
        <v>2168</v>
      </c>
      <c r="C94" s="57" t="s">
        <v>2125</v>
      </c>
      <c r="D94" s="77" t="s">
        <v>2126</v>
      </c>
    </row>
    <row r="95" spans="1:7" ht="88.2" customHeight="1" x14ac:dyDescent="0.3">
      <c r="A95" s="72" t="str">
        <f>HYPERLINK("[EDEL_Portfolio Monthly Notes 31-Aug-2022.xlsx]EODWHF!A1","Edelweiss MSCI (I) DM &amp; WD HC 45 ID Fund")</f>
        <v>Edelweiss MSCI (I) DM &amp; WD HC 45 ID Fund</v>
      </c>
      <c r="B95" s="58"/>
      <c r="C95" s="59" t="s">
        <v>2160</v>
      </c>
      <c r="D95"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ED12-748D-4777-83BF-7E8B91B64298}">
  <dimension ref="A1:H45"/>
  <sheetViews>
    <sheetView showGridLines="0" workbookViewId="0">
      <pane ySplit="4" topLeftCell="A34" activePane="bottomLeft" state="frozen"/>
      <selection sqref="A1:B1"/>
      <selection pane="bottomLeft" activeCell="E44" sqref="E4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81</v>
      </c>
      <c r="B1" s="65"/>
      <c r="C1" s="65"/>
      <c r="D1" s="65"/>
      <c r="E1" s="65"/>
      <c r="F1" s="65"/>
      <c r="G1" s="65"/>
      <c r="H1" s="51" t="str">
        <f>HYPERLINK("[EDEL_Portfolio Monthly 31-Aug-2022.xlsx]Index!A1","Index")</f>
        <v>Index</v>
      </c>
    </row>
    <row r="2" spans="1:8" ht="18" x14ac:dyDescent="0.3">
      <c r="A2" s="65" t="s">
        <v>82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1951</v>
      </c>
      <c r="B9" s="30" t="s">
        <v>1952</v>
      </c>
      <c r="C9" s="30"/>
      <c r="D9" s="13">
        <v>281721.97100000002</v>
      </c>
      <c r="E9" s="14">
        <v>8111.33</v>
      </c>
      <c r="F9" s="15">
        <v>0.98550000000000004</v>
      </c>
      <c r="G9" s="15"/>
    </row>
    <row r="10" spans="1:8" x14ac:dyDescent="0.3">
      <c r="A10" s="16" t="s">
        <v>104</v>
      </c>
      <c r="B10" s="31"/>
      <c r="C10" s="31"/>
      <c r="D10" s="17"/>
      <c r="E10" s="18">
        <v>8111.33</v>
      </c>
      <c r="F10" s="19">
        <v>0.98550000000000004</v>
      </c>
      <c r="G10" s="20"/>
    </row>
    <row r="11" spans="1:8" x14ac:dyDescent="0.3">
      <c r="A11" s="12"/>
      <c r="B11" s="30"/>
      <c r="C11" s="30"/>
      <c r="D11" s="13"/>
      <c r="E11" s="14"/>
      <c r="F11" s="15"/>
      <c r="G11" s="15"/>
    </row>
    <row r="12" spans="1:8" x14ac:dyDescent="0.3">
      <c r="A12" s="21" t="s">
        <v>128</v>
      </c>
      <c r="B12" s="32"/>
      <c r="C12" s="32"/>
      <c r="D12" s="22"/>
      <c r="E12" s="18">
        <v>8111.33</v>
      </c>
      <c r="F12" s="19">
        <v>0.98550000000000004</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224.93</v>
      </c>
      <c r="F15" s="15">
        <v>2.7300000000000001E-2</v>
      </c>
      <c r="G15" s="15">
        <v>5.4016000000000002E-2</v>
      </c>
    </row>
    <row r="16" spans="1:8" x14ac:dyDescent="0.3">
      <c r="A16" s="16" t="s">
        <v>104</v>
      </c>
      <c r="B16" s="31"/>
      <c r="C16" s="31"/>
      <c r="D16" s="17"/>
      <c r="E16" s="18">
        <v>224.93</v>
      </c>
      <c r="F16" s="19">
        <v>2.7300000000000001E-2</v>
      </c>
      <c r="G16" s="20"/>
    </row>
    <row r="17" spans="1:7" x14ac:dyDescent="0.3">
      <c r="A17" s="12"/>
      <c r="B17" s="30"/>
      <c r="C17" s="30"/>
      <c r="D17" s="13"/>
      <c r="E17" s="14"/>
      <c r="F17" s="15"/>
      <c r="G17" s="15"/>
    </row>
    <row r="18" spans="1:7" x14ac:dyDescent="0.3">
      <c r="A18" s="21" t="s">
        <v>128</v>
      </c>
      <c r="B18" s="32"/>
      <c r="C18" s="32"/>
      <c r="D18" s="22"/>
      <c r="E18" s="18">
        <v>224.93</v>
      </c>
      <c r="F18" s="19">
        <v>2.7300000000000001E-2</v>
      </c>
      <c r="G18" s="20"/>
    </row>
    <row r="19" spans="1:7" x14ac:dyDescent="0.3">
      <c r="A19" s="12" t="s">
        <v>131</v>
      </c>
      <c r="B19" s="30"/>
      <c r="C19" s="30"/>
      <c r="D19" s="13"/>
      <c r="E19" s="14">
        <v>6.6575400000000007E-2</v>
      </c>
      <c r="F19" s="15">
        <v>7.9999999999999996E-6</v>
      </c>
      <c r="G19" s="15"/>
    </row>
    <row r="20" spans="1:7" x14ac:dyDescent="0.3">
      <c r="A20" s="12" t="s">
        <v>132</v>
      </c>
      <c r="B20" s="30"/>
      <c r="C20" s="30"/>
      <c r="D20" s="13"/>
      <c r="E20" s="23">
        <v>-105.6765754</v>
      </c>
      <c r="F20" s="24">
        <v>-1.2808E-2</v>
      </c>
      <c r="G20" s="15">
        <v>5.4016000000000002E-2</v>
      </c>
    </row>
    <row r="21" spans="1:7" x14ac:dyDescent="0.3">
      <c r="A21" s="25" t="s">
        <v>133</v>
      </c>
      <c r="B21" s="33"/>
      <c r="C21" s="33"/>
      <c r="D21" s="26"/>
      <c r="E21" s="27">
        <v>8230.65</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14.783300000000001</v>
      </c>
      <c r="C31">
        <v>14.2241</v>
      </c>
      <c r="E31" s="2"/>
      <c r="G31"/>
    </row>
    <row r="32" spans="1:7" x14ac:dyDescent="0.3">
      <c r="A32" t="s">
        <v>1992</v>
      </c>
      <c r="B32">
        <v>13.736000000000001</v>
      </c>
      <c r="C32">
        <v>13.2067</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8111.3304521</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2" spans="1:7" x14ac:dyDescent="0.3">
      <c r="B42" s="34"/>
    </row>
    <row r="43" spans="1:7" x14ac:dyDescent="0.3">
      <c r="B43" s="34"/>
    </row>
    <row r="44" spans="1:7" ht="28.8" x14ac:dyDescent="0.3">
      <c r="A44" s="67" t="s">
        <v>2167</v>
      </c>
      <c r="B44" s="57" t="s">
        <v>2168</v>
      </c>
      <c r="C44" s="57" t="s">
        <v>2125</v>
      </c>
      <c r="D44" s="77" t="s">
        <v>2126</v>
      </c>
    </row>
    <row r="45" spans="1:7" ht="72.599999999999994" customHeight="1" x14ac:dyDescent="0.3">
      <c r="A45" s="72" t="str">
        <f>HYPERLINK("[EDEL_Portfolio Monthly Notes 31-Aug-2022.xlsx]EOEDOF!A1","Edelweiss Europe Dynamic Equity Offshore Fund")</f>
        <v>Edelweiss Europe Dynamic Equity Offshore Fund</v>
      </c>
      <c r="B45" s="58"/>
      <c r="C45" s="63" t="s">
        <v>2161</v>
      </c>
      <c r="D45"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2A4B-15B5-4E1E-A3F8-D98CF55BCBD1}">
  <dimension ref="A1:H106"/>
  <sheetViews>
    <sheetView showGridLines="0" workbookViewId="0">
      <pane ySplit="4" topLeftCell="A97" activePane="bottomLeft" state="frozen"/>
      <selection sqref="A1:B1"/>
      <selection pane="bottomLeft" activeCell="A105" sqref="A105:D105"/>
    </sheetView>
  </sheetViews>
  <sheetFormatPr defaultRowHeight="14.4" x14ac:dyDescent="0.3"/>
  <cols>
    <col min="1" max="1" width="73" customWidth="1"/>
    <col min="2" max="2" width="22.44140625" customWidth="1"/>
    <col min="3" max="3" width="26.6640625" customWidth="1"/>
    <col min="4" max="4" width="22.3320312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11</v>
      </c>
      <c r="B1" s="65"/>
      <c r="C1" s="65"/>
      <c r="D1" s="65"/>
      <c r="E1" s="65"/>
      <c r="F1" s="65"/>
      <c r="G1" s="65"/>
      <c r="H1" s="51" t="str">
        <f>HYPERLINK("[EDEL_Portfolio Monthly 31-Aug-2022.xlsx]Index!A1","Index")</f>
        <v>Index</v>
      </c>
    </row>
    <row r="2" spans="1:8" ht="18" x14ac:dyDescent="0.3">
      <c r="A2" s="65" t="s">
        <v>12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210</v>
      </c>
      <c r="B11" s="30" t="s">
        <v>211</v>
      </c>
      <c r="C11" s="30" t="s">
        <v>140</v>
      </c>
      <c r="D11" s="13">
        <v>85000000</v>
      </c>
      <c r="E11" s="14">
        <v>81921.64</v>
      </c>
      <c r="F11" s="15">
        <v>8.1299999999999997E-2</v>
      </c>
      <c r="G11" s="15">
        <v>6.9750000000000006E-2</v>
      </c>
    </row>
    <row r="12" spans="1:8" x14ac:dyDescent="0.3">
      <c r="A12" s="12" t="s">
        <v>212</v>
      </c>
      <c r="B12" s="30" t="s">
        <v>213</v>
      </c>
      <c r="C12" s="30" t="s">
        <v>140</v>
      </c>
      <c r="D12" s="13">
        <v>83500000</v>
      </c>
      <c r="E12" s="14">
        <v>80380.27</v>
      </c>
      <c r="F12" s="15">
        <v>7.9699999999999993E-2</v>
      </c>
      <c r="G12" s="15">
        <v>6.9849999999999995E-2</v>
      </c>
    </row>
    <row r="13" spans="1:8" x14ac:dyDescent="0.3">
      <c r="A13" s="12" t="s">
        <v>214</v>
      </c>
      <c r="B13" s="30" t="s">
        <v>215</v>
      </c>
      <c r="C13" s="30" t="s">
        <v>156</v>
      </c>
      <c r="D13" s="13">
        <v>72500000</v>
      </c>
      <c r="E13" s="14">
        <v>70160.28</v>
      </c>
      <c r="F13" s="15">
        <v>6.9599999999999995E-2</v>
      </c>
      <c r="G13" s="15">
        <v>7.0349999999999996E-2</v>
      </c>
    </row>
    <row r="14" spans="1:8" x14ac:dyDescent="0.3">
      <c r="A14" s="12" t="s">
        <v>216</v>
      </c>
      <c r="B14" s="30" t="s">
        <v>217</v>
      </c>
      <c r="C14" s="30" t="s">
        <v>140</v>
      </c>
      <c r="D14" s="13">
        <v>71500000</v>
      </c>
      <c r="E14" s="14">
        <v>69660.95</v>
      </c>
      <c r="F14" s="15">
        <v>6.9099999999999995E-2</v>
      </c>
      <c r="G14" s="15">
        <v>7.0349999999999996E-2</v>
      </c>
    </row>
    <row r="15" spans="1:8" x14ac:dyDescent="0.3">
      <c r="A15" s="12" t="s">
        <v>218</v>
      </c>
      <c r="B15" s="30" t="s">
        <v>219</v>
      </c>
      <c r="C15" s="30" t="s">
        <v>145</v>
      </c>
      <c r="D15" s="13">
        <v>66500000</v>
      </c>
      <c r="E15" s="14">
        <v>64074.35</v>
      </c>
      <c r="F15" s="15">
        <v>6.3600000000000004E-2</v>
      </c>
      <c r="G15" s="15">
        <v>7.0300000000000001E-2</v>
      </c>
    </row>
    <row r="16" spans="1:8" x14ac:dyDescent="0.3">
      <c r="A16" s="12" t="s">
        <v>220</v>
      </c>
      <c r="B16" s="30" t="s">
        <v>221</v>
      </c>
      <c r="C16" s="30" t="s">
        <v>140</v>
      </c>
      <c r="D16" s="13">
        <v>65000000</v>
      </c>
      <c r="E16" s="14">
        <v>63097.58</v>
      </c>
      <c r="F16" s="15">
        <v>6.2600000000000003E-2</v>
      </c>
      <c r="G16" s="15">
        <v>7.0449999999999999E-2</v>
      </c>
    </row>
    <row r="17" spans="1:7" x14ac:dyDescent="0.3">
      <c r="A17" s="12" t="s">
        <v>222</v>
      </c>
      <c r="B17" s="30" t="s">
        <v>223</v>
      </c>
      <c r="C17" s="30" t="s">
        <v>140</v>
      </c>
      <c r="D17" s="13">
        <v>61000000</v>
      </c>
      <c r="E17" s="14">
        <v>58628.08</v>
      </c>
      <c r="F17" s="15">
        <v>5.8200000000000002E-2</v>
      </c>
      <c r="G17" s="15">
        <v>7.0150000000000004E-2</v>
      </c>
    </row>
    <row r="18" spans="1:7" x14ac:dyDescent="0.3">
      <c r="A18" s="12" t="s">
        <v>224</v>
      </c>
      <c r="B18" s="30" t="s">
        <v>225</v>
      </c>
      <c r="C18" s="30" t="s">
        <v>140</v>
      </c>
      <c r="D18" s="13">
        <v>55500000</v>
      </c>
      <c r="E18" s="14">
        <v>55362.8</v>
      </c>
      <c r="F18" s="15">
        <v>5.4899999999999997E-2</v>
      </c>
      <c r="G18" s="15">
        <v>6.9699999999999998E-2</v>
      </c>
    </row>
    <row r="19" spans="1:7" x14ac:dyDescent="0.3">
      <c r="A19" s="12" t="s">
        <v>226</v>
      </c>
      <c r="B19" s="30" t="s">
        <v>227</v>
      </c>
      <c r="C19" s="30" t="s">
        <v>145</v>
      </c>
      <c r="D19" s="13">
        <v>54000000</v>
      </c>
      <c r="E19" s="14">
        <v>51848.800000000003</v>
      </c>
      <c r="F19" s="15">
        <v>5.1400000000000001E-2</v>
      </c>
      <c r="G19" s="15">
        <v>7.0849999999999996E-2</v>
      </c>
    </row>
    <row r="20" spans="1:7" x14ac:dyDescent="0.3">
      <c r="A20" s="12" t="s">
        <v>228</v>
      </c>
      <c r="B20" s="30" t="s">
        <v>229</v>
      </c>
      <c r="C20" s="30" t="s">
        <v>140</v>
      </c>
      <c r="D20" s="13">
        <v>46000000</v>
      </c>
      <c r="E20" s="14">
        <v>45349.19</v>
      </c>
      <c r="F20" s="15">
        <v>4.4999999999999998E-2</v>
      </c>
      <c r="G20" s="15">
        <v>6.9699999999999998E-2</v>
      </c>
    </row>
    <row r="21" spans="1:7" x14ac:dyDescent="0.3">
      <c r="A21" s="12" t="s">
        <v>230</v>
      </c>
      <c r="B21" s="30" t="s">
        <v>231</v>
      </c>
      <c r="C21" s="30" t="s">
        <v>145</v>
      </c>
      <c r="D21" s="13">
        <v>41500000</v>
      </c>
      <c r="E21" s="14">
        <v>39908.1</v>
      </c>
      <c r="F21" s="15">
        <v>3.9600000000000003E-2</v>
      </c>
      <c r="G21" s="15">
        <v>6.9150000000000003E-2</v>
      </c>
    </row>
    <row r="22" spans="1:7" x14ac:dyDescent="0.3">
      <c r="A22" s="12" t="s">
        <v>232</v>
      </c>
      <c r="B22" s="30" t="s">
        <v>233</v>
      </c>
      <c r="C22" s="30" t="s">
        <v>140</v>
      </c>
      <c r="D22" s="13">
        <v>39500000</v>
      </c>
      <c r="E22" s="14">
        <v>37978.5</v>
      </c>
      <c r="F22" s="15">
        <v>3.7699999999999997E-2</v>
      </c>
      <c r="G22" s="15">
        <v>7.0149000000000003E-2</v>
      </c>
    </row>
    <row r="23" spans="1:7" x14ac:dyDescent="0.3">
      <c r="A23" s="12" t="s">
        <v>234</v>
      </c>
      <c r="B23" s="30" t="s">
        <v>235</v>
      </c>
      <c r="C23" s="30" t="s">
        <v>140</v>
      </c>
      <c r="D23" s="13">
        <v>35000000</v>
      </c>
      <c r="E23" s="14">
        <v>35266.910000000003</v>
      </c>
      <c r="F23" s="15">
        <v>3.5000000000000003E-2</v>
      </c>
      <c r="G23" s="15">
        <v>7.0150000000000004E-2</v>
      </c>
    </row>
    <row r="24" spans="1:7" x14ac:dyDescent="0.3">
      <c r="A24" s="12" t="s">
        <v>236</v>
      </c>
      <c r="B24" s="30" t="s">
        <v>237</v>
      </c>
      <c r="C24" s="30" t="s">
        <v>140</v>
      </c>
      <c r="D24" s="13">
        <v>22000000</v>
      </c>
      <c r="E24" s="14">
        <v>22048</v>
      </c>
      <c r="F24" s="15">
        <v>2.1899999999999999E-2</v>
      </c>
      <c r="G24" s="15">
        <v>6.9199999999999998E-2</v>
      </c>
    </row>
    <row r="25" spans="1:7" x14ac:dyDescent="0.3">
      <c r="A25" s="12" t="s">
        <v>238</v>
      </c>
      <c r="B25" s="30" t="s">
        <v>239</v>
      </c>
      <c r="C25" s="30" t="s">
        <v>145</v>
      </c>
      <c r="D25" s="13">
        <v>22500000</v>
      </c>
      <c r="E25" s="14">
        <v>21804.89</v>
      </c>
      <c r="F25" s="15">
        <v>2.1600000000000001E-2</v>
      </c>
      <c r="G25" s="15">
        <v>7.0349999999999996E-2</v>
      </c>
    </row>
    <row r="26" spans="1:7" x14ac:dyDescent="0.3">
      <c r="A26" s="12" t="s">
        <v>240</v>
      </c>
      <c r="B26" s="30" t="s">
        <v>241</v>
      </c>
      <c r="C26" s="30" t="s">
        <v>140</v>
      </c>
      <c r="D26" s="13">
        <v>17000000</v>
      </c>
      <c r="E26" s="14">
        <v>17019.330000000002</v>
      </c>
      <c r="F26" s="15">
        <v>1.6899999999999998E-2</v>
      </c>
      <c r="G26" s="15">
        <v>6.9500000000000006E-2</v>
      </c>
    </row>
    <row r="27" spans="1:7" x14ac:dyDescent="0.3">
      <c r="A27" s="12" t="s">
        <v>242</v>
      </c>
      <c r="B27" s="30" t="s">
        <v>243</v>
      </c>
      <c r="C27" s="30" t="s">
        <v>140</v>
      </c>
      <c r="D27" s="13">
        <v>12500000</v>
      </c>
      <c r="E27" s="14">
        <v>12585.75</v>
      </c>
      <c r="F27" s="15">
        <v>1.2500000000000001E-2</v>
      </c>
      <c r="G27" s="15">
        <v>7.0349999999999996E-2</v>
      </c>
    </row>
    <row r="28" spans="1:7" x14ac:dyDescent="0.3">
      <c r="A28" s="12" t="s">
        <v>244</v>
      </c>
      <c r="B28" s="30" t="s">
        <v>245</v>
      </c>
      <c r="C28" s="30" t="s">
        <v>140</v>
      </c>
      <c r="D28" s="13">
        <v>11500000</v>
      </c>
      <c r="E28" s="14">
        <v>11454.14</v>
      </c>
      <c r="F28" s="15">
        <v>1.14E-2</v>
      </c>
      <c r="G28" s="15">
        <v>7.0349999999999996E-2</v>
      </c>
    </row>
    <row r="29" spans="1:7" x14ac:dyDescent="0.3">
      <c r="A29" s="12" t="s">
        <v>246</v>
      </c>
      <c r="B29" s="30" t="s">
        <v>247</v>
      </c>
      <c r="C29" s="30" t="s">
        <v>140</v>
      </c>
      <c r="D29" s="13">
        <v>11000000</v>
      </c>
      <c r="E29" s="14">
        <v>10773.14</v>
      </c>
      <c r="F29" s="15">
        <v>1.0699999999999999E-2</v>
      </c>
      <c r="G29" s="15">
        <v>6.9800000000000001E-2</v>
      </c>
    </row>
    <row r="30" spans="1:7" x14ac:dyDescent="0.3">
      <c r="A30" s="12" t="s">
        <v>248</v>
      </c>
      <c r="B30" s="30" t="s">
        <v>249</v>
      </c>
      <c r="C30" s="30" t="s">
        <v>140</v>
      </c>
      <c r="D30" s="13">
        <v>10000000</v>
      </c>
      <c r="E30" s="14">
        <v>10495.04</v>
      </c>
      <c r="F30" s="15">
        <v>1.04E-2</v>
      </c>
      <c r="G30" s="15">
        <v>7.0161000000000001E-2</v>
      </c>
    </row>
    <row r="31" spans="1:7" x14ac:dyDescent="0.3">
      <c r="A31" s="12" t="s">
        <v>250</v>
      </c>
      <c r="B31" s="30" t="s">
        <v>251</v>
      </c>
      <c r="C31" s="30" t="s">
        <v>140</v>
      </c>
      <c r="D31" s="13">
        <v>9500000</v>
      </c>
      <c r="E31" s="14">
        <v>9816.6200000000008</v>
      </c>
      <c r="F31" s="15">
        <v>9.7000000000000003E-3</v>
      </c>
      <c r="G31" s="15">
        <v>7.0150000000000004E-2</v>
      </c>
    </row>
    <row r="32" spans="1:7" x14ac:dyDescent="0.3">
      <c r="A32" s="12" t="s">
        <v>252</v>
      </c>
      <c r="B32" s="30" t="s">
        <v>253</v>
      </c>
      <c r="C32" s="30" t="s">
        <v>140</v>
      </c>
      <c r="D32" s="13">
        <v>9000000</v>
      </c>
      <c r="E32" s="14">
        <v>8882.65</v>
      </c>
      <c r="F32" s="15">
        <v>8.8000000000000005E-3</v>
      </c>
      <c r="G32" s="15">
        <v>6.9500000000000006E-2</v>
      </c>
    </row>
    <row r="33" spans="1:7" x14ac:dyDescent="0.3">
      <c r="A33" s="12" t="s">
        <v>254</v>
      </c>
      <c r="B33" s="30" t="s">
        <v>255</v>
      </c>
      <c r="C33" s="30" t="s">
        <v>140</v>
      </c>
      <c r="D33" s="13">
        <v>8500000</v>
      </c>
      <c r="E33" s="14">
        <v>8768.41</v>
      </c>
      <c r="F33" s="15">
        <v>8.6999999999999994E-3</v>
      </c>
      <c r="G33" s="15">
        <v>7.0369000000000001E-2</v>
      </c>
    </row>
    <row r="34" spans="1:7" x14ac:dyDescent="0.3">
      <c r="A34" s="12" t="s">
        <v>256</v>
      </c>
      <c r="B34" s="30" t="s">
        <v>257</v>
      </c>
      <c r="C34" s="30" t="s">
        <v>140</v>
      </c>
      <c r="D34" s="13">
        <v>8500000</v>
      </c>
      <c r="E34" s="14">
        <v>8496.0300000000007</v>
      </c>
      <c r="F34" s="15">
        <v>8.3999999999999995E-3</v>
      </c>
      <c r="G34" s="15">
        <v>7.0099999999999996E-2</v>
      </c>
    </row>
    <row r="35" spans="1:7" x14ac:dyDescent="0.3">
      <c r="A35" s="12" t="s">
        <v>258</v>
      </c>
      <c r="B35" s="30" t="s">
        <v>259</v>
      </c>
      <c r="C35" s="30" t="s">
        <v>140</v>
      </c>
      <c r="D35" s="13">
        <v>7500000</v>
      </c>
      <c r="E35" s="14">
        <v>7509.14</v>
      </c>
      <c r="F35" s="15">
        <v>7.4999999999999997E-3</v>
      </c>
      <c r="G35" s="15">
        <v>6.9250000000000006E-2</v>
      </c>
    </row>
    <row r="36" spans="1:7" x14ac:dyDescent="0.3">
      <c r="A36" s="12" t="s">
        <v>260</v>
      </c>
      <c r="B36" s="30" t="s">
        <v>261</v>
      </c>
      <c r="C36" s="30" t="s">
        <v>145</v>
      </c>
      <c r="D36" s="13">
        <v>7500000</v>
      </c>
      <c r="E36" s="14">
        <v>7324.7</v>
      </c>
      <c r="F36" s="15">
        <v>7.3000000000000001E-3</v>
      </c>
      <c r="G36" s="15">
        <v>7.0150000000000004E-2</v>
      </c>
    </row>
    <row r="37" spans="1:7" x14ac:dyDescent="0.3">
      <c r="A37" s="12" t="s">
        <v>262</v>
      </c>
      <c r="B37" s="30" t="s">
        <v>263</v>
      </c>
      <c r="C37" s="30" t="s">
        <v>140</v>
      </c>
      <c r="D37" s="13">
        <v>6500000</v>
      </c>
      <c r="E37" s="14">
        <v>6575.76</v>
      </c>
      <c r="F37" s="15">
        <v>6.4999999999999997E-3</v>
      </c>
      <c r="G37" s="15">
        <v>6.9250000000000006E-2</v>
      </c>
    </row>
    <row r="38" spans="1:7" x14ac:dyDescent="0.3">
      <c r="A38" s="12" t="s">
        <v>264</v>
      </c>
      <c r="B38" s="30" t="s">
        <v>265</v>
      </c>
      <c r="C38" s="30" t="s">
        <v>140</v>
      </c>
      <c r="D38" s="13">
        <v>6500000</v>
      </c>
      <c r="E38" s="14">
        <v>6484.42</v>
      </c>
      <c r="F38" s="15">
        <v>6.4000000000000003E-3</v>
      </c>
      <c r="G38" s="15">
        <v>6.93E-2</v>
      </c>
    </row>
    <row r="39" spans="1:7" x14ac:dyDescent="0.3">
      <c r="A39" s="12" t="s">
        <v>266</v>
      </c>
      <c r="B39" s="30" t="s">
        <v>267</v>
      </c>
      <c r="C39" s="30" t="s">
        <v>140</v>
      </c>
      <c r="D39" s="13">
        <v>6000000</v>
      </c>
      <c r="E39" s="14">
        <v>6249.83</v>
      </c>
      <c r="F39" s="15">
        <v>6.1999999999999998E-3</v>
      </c>
      <c r="G39" s="15">
        <v>7.0099999999999996E-2</v>
      </c>
    </row>
    <row r="40" spans="1:7" x14ac:dyDescent="0.3">
      <c r="A40" s="12" t="s">
        <v>268</v>
      </c>
      <c r="B40" s="30" t="s">
        <v>269</v>
      </c>
      <c r="C40" s="30" t="s">
        <v>140</v>
      </c>
      <c r="D40" s="13">
        <v>6000000</v>
      </c>
      <c r="E40" s="14">
        <v>6159.94</v>
      </c>
      <c r="F40" s="15">
        <v>6.1000000000000004E-3</v>
      </c>
      <c r="G40" s="15">
        <v>7.0345000000000005E-2</v>
      </c>
    </row>
    <row r="41" spans="1:7" x14ac:dyDescent="0.3">
      <c r="A41" s="12" t="s">
        <v>270</v>
      </c>
      <c r="B41" s="30" t="s">
        <v>271</v>
      </c>
      <c r="C41" s="30" t="s">
        <v>140</v>
      </c>
      <c r="D41" s="13">
        <v>5500000</v>
      </c>
      <c r="E41" s="14">
        <v>5640</v>
      </c>
      <c r="F41" s="15">
        <v>5.5999999999999999E-3</v>
      </c>
      <c r="G41" s="15">
        <v>7.0349999999999996E-2</v>
      </c>
    </row>
    <row r="42" spans="1:7" x14ac:dyDescent="0.3">
      <c r="A42" s="12" t="s">
        <v>272</v>
      </c>
      <c r="B42" s="30" t="s">
        <v>273</v>
      </c>
      <c r="C42" s="30" t="s">
        <v>140</v>
      </c>
      <c r="D42" s="13">
        <v>5000000</v>
      </c>
      <c r="E42" s="14">
        <v>5139.09</v>
      </c>
      <c r="F42" s="15">
        <v>5.1000000000000004E-3</v>
      </c>
      <c r="G42" s="15">
        <v>7.0000000000000007E-2</v>
      </c>
    </row>
    <row r="43" spans="1:7" x14ac:dyDescent="0.3">
      <c r="A43" s="12" t="s">
        <v>274</v>
      </c>
      <c r="B43" s="30" t="s">
        <v>275</v>
      </c>
      <c r="C43" s="30" t="s">
        <v>145</v>
      </c>
      <c r="D43" s="13">
        <v>5000000</v>
      </c>
      <c r="E43" s="14">
        <v>4844.3599999999997</v>
      </c>
      <c r="F43" s="15">
        <v>4.7999999999999996E-3</v>
      </c>
      <c r="G43" s="15">
        <v>7.0150000000000004E-2</v>
      </c>
    </row>
    <row r="44" spans="1:7" x14ac:dyDescent="0.3">
      <c r="A44" s="12" t="s">
        <v>276</v>
      </c>
      <c r="B44" s="30" t="s">
        <v>277</v>
      </c>
      <c r="C44" s="30" t="s">
        <v>140</v>
      </c>
      <c r="D44" s="13">
        <v>4500000</v>
      </c>
      <c r="E44" s="14">
        <v>4619.8100000000004</v>
      </c>
      <c r="F44" s="15">
        <v>4.5999999999999999E-3</v>
      </c>
      <c r="G44" s="15">
        <v>6.9247000000000003E-2</v>
      </c>
    </row>
    <row r="45" spans="1:7" x14ac:dyDescent="0.3">
      <c r="A45" s="12" t="s">
        <v>278</v>
      </c>
      <c r="B45" s="30" t="s">
        <v>279</v>
      </c>
      <c r="C45" s="30" t="s">
        <v>140</v>
      </c>
      <c r="D45" s="13">
        <v>3500000</v>
      </c>
      <c r="E45" s="14">
        <v>3602.32</v>
      </c>
      <c r="F45" s="15">
        <v>3.5999999999999999E-3</v>
      </c>
      <c r="G45" s="15">
        <v>7.0150000000000004E-2</v>
      </c>
    </row>
    <row r="46" spans="1:7" x14ac:dyDescent="0.3">
      <c r="A46" s="12" t="s">
        <v>280</v>
      </c>
      <c r="B46" s="30" t="s">
        <v>281</v>
      </c>
      <c r="C46" s="30" t="s">
        <v>140</v>
      </c>
      <c r="D46" s="13">
        <v>2500000</v>
      </c>
      <c r="E46" s="14">
        <v>2571.89</v>
      </c>
      <c r="F46" s="15">
        <v>2.5999999999999999E-3</v>
      </c>
      <c r="G46" s="15">
        <v>7.0503999999999997E-2</v>
      </c>
    </row>
    <row r="47" spans="1:7" x14ac:dyDescent="0.3">
      <c r="A47" s="12" t="s">
        <v>282</v>
      </c>
      <c r="B47" s="30" t="s">
        <v>283</v>
      </c>
      <c r="C47" s="30" t="s">
        <v>140</v>
      </c>
      <c r="D47" s="13">
        <v>2500000</v>
      </c>
      <c r="E47" s="14">
        <v>2461.54</v>
      </c>
      <c r="F47" s="15">
        <v>2.3999999999999998E-3</v>
      </c>
      <c r="G47" s="15">
        <v>6.8400000000000002E-2</v>
      </c>
    </row>
    <row r="48" spans="1:7" x14ac:dyDescent="0.3">
      <c r="A48" s="12" t="s">
        <v>284</v>
      </c>
      <c r="B48" s="30" t="s">
        <v>285</v>
      </c>
      <c r="C48" s="30" t="s">
        <v>145</v>
      </c>
      <c r="D48" s="13">
        <v>2500000</v>
      </c>
      <c r="E48" s="14">
        <v>2436.2399999999998</v>
      </c>
      <c r="F48" s="15">
        <v>2.3999999999999998E-3</v>
      </c>
      <c r="G48" s="15">
        <v>6.9250000000000006E-2</v>
      </c>
    </row>
    <row r="49" spans="1:7" x14ac:dyDescent="0.3">
      <c r="A49" s="12" t="s">
        <v>286</v>
      </c>
      <c r="B49" s="30" t="s">
        <v>287</v>
      </c>
      <c r="C49" s="30" t="s">
        <v>145</v>
      </c>
      <c r="D49" s="13">
        <v>2500000</v>
      </c>
      <c r="E49" s="14">
        <v>2417.39</v>
      </c>
      <c r="F49" s="15">
        <v>2.3999999999999998E-3</v>
      </c>
      <c r="G49" s="15">
        <v>7.0349999999999996E-2</v>
      </c>
    </row>
    <row r="50" spans="1:7" x14ac:dyDescent="0.3">
      <c r="A50" s="12" t="s">
        <v>288</v>
      </c>
      <c r="B50" s="30" t="s">
        <v>289</v>
      </c>
      <c r="C50" s="30" t="s">
        <v>140</v>
      </c>
      <c r="D50" s="13">
        <v>1998000</v>
      </c>
      <c r="E50" s="14">
        <v>2020.57</v>
      </c>
      <c r="F50" s="15">
        <v>2E-3</v>
      </c>
      <c r="G50" s="15">
        <v>6.8900000000000003E-2</v>
      </c>
    </row>
    <row r="51" spans="1:7" x14ac:dyDescent="0.3">
      <c r="A51" s="12" t="s">
        <v>290</v>
      </c>
      <c r="B51" s="30" t="s">
        <v>291</v>
      </c>
      <c r="C51" s="30" t="s">
        <v>140</v>
      </c>
      <c r="D51" s="13">
        <v>1650000</v>
      </c>
      <c r="E51" s="14">
        <v>1721.11</v>
      </c>
      <c r="F51" s="15">
        <v>1.6999999999999999E-3</v>
      </c>
      <c r="G51" s="15">
        <v>7.0300000000000001E-2</v>
      </c>
    </row>
    <row r="52" spans="1:7" x14ac:dyDescent="0.3">
      <c r="A52" s="12" t="s">
        <v>292</v>
      </c>
      <c r="B52" s="30" t="s">
        <v>293</v>
      </c>
      <c r="C52" s="30" t="s">
        <v>140</v>
      </c>
      <c r="D52" s="13">
        <v>1500000</v>
      </c>
      <c r="E52" s="14">
        <v>1562.96</v>
      </c>
      <c r="F52" s="15">
        <v>1.6000000000000001E-3</v>
      </c>
      <c r="G52" s="15">
        <v>6.9695999999999994E-2</v>
      </c>
    </row>
    <row r="53" spans="1:7" x14ac:dyDescent="0.3">
      <c r="A53" s="12" t="s">
        <v>294</v>
      </c>
      <c r="B53" s="30" t="s">
        <v>295</v>
      </c>
      <c r="C53" s="30" t="s">
        <v>140</v>
      </c>
      <c r="D53" s="13">
        <v>1500000</v>
      </c>
      <c r="E53" s="14">
        <v>1535.98</v>
      </c>
      <c r="F53" s="15">
        <v>1.5E-3</v>
      </c>
      <c r="G53" s="15">
        <v>6.9699999999999998E-2</v>
      </c>
    </row>
    <row r="54" spans="1:7" x14ac:dyDescent="0.3">
      <c r="A54" s="12" t="s">
        <v>296</v>
      </c>
      <c r="B54" s="30" t="s">
        <v>297</v>
      </c>
      <c r="C54" s="30" t="s">
        <v>140</v>
      </c>
      <c r="D54" s="13">
        <v>1470000</v>
      </c>
      <c r="E54" s="14">
        <v>1524.07</v>
      </c>
      <c r="F54" s="15">
        <v>1.5E-3</v>
      </c>
      <c r="G54" s="15">
        <v>7.0300000000000001E-2</v>
      </c>
    </row>
    <row r="55" spans="1:7" x14ac:dyDescent="0.3">
      <c r="A55" s="12" t="s">
        <v>298</v>
      </c>
      <c r="B55" s="30" t="s">
        <v>299</v>
      </c>
      <c r="C55" s="30" t="s">
        <v>140</v>
      </c>
      <c r="D55" s="13">
        <v>1000000</v>
      </c>
      <c r="E55" s="14">
        <v>1038.8599999999999</v>
      </c>
      <c r="F55" s="15">
        <v>1E-3</v>
      </c>
      <c r="G55" s="15">
        <v>6.8900000000000003E-2</v>
      </c>
    </row>
    <row r="56" spans="1:7" x14ac:dyDescent="0.3">
      <c r="A56" s="12" t="s">
        <v>300</v>
      </c>
      <c r="B56" s="30" t="s">
        <v>301</v>
      </c>
      <c r="C56" s="30" t="s">
        <v>140</v>
      </c>
      <c r="D56" s="13">
        <v>500000</v>
      </c>
      <c r="E56" s="14">
        <v>524.04999999999995</v>
      </c>
      <c r="F56" s="15">
        <v>5.0000000000000001E-4</v>
      </c>
      <c r="G56" s="15">
        <v>6.9500000000000006E-2</v>
      </c>
    </row>
    <row r="57" spans="1:7" x14ac:dyDescent="0.3">
      <c r="A57" s="12" t="s">
        <v>302</v>
      </c>
      <c r="B57" s="30" t="s">
        <v>303</v>
      </c>
      <c r="C57" s="30" t="s">
        <v>140</v>
      </c>
      <c r="D57" s="13">
        <v>500000</v>
      </c>
      <c r="E57" s="14">
        <v>522.66</v>
      </c>
      <c r="F57" s="15">
        <v>5.0000000000000001E-4</v>
      </c>
      <c r="G57" s="15">
        <v>6.855E-2</v>
      </c>
    </row>
    <row r="58" spans="1:7" x14ac:dyDescent="0.3">
      <c r="A58" s="12" t="s">
        <v>304</v>
      </c>
      <c r="B58" s="30" t="s">
        <v>305</v>
      </c>
      <c r="C58" s="30" t="s">
        <v>140</v>
      </c>
      <c r="D58" s="13">
        <v>500000</v>
      </c>
      <c r="E58" s="14">
        <v>521.91</v>
      </c>
      <c r="F58" s="15">
        <v>5.0000000000000001E-4</v>
      </c>
      <c r="G58" s="15">
        <v>6.8048999999999998E-2</v>
      </c>
    </row>
    <row r="59" spans="1:7" x14ac:dyDescent="0.3">
      <c r="A59" s="12" t="s">
        <v>306</v>
      </c>
      <c r="B59" s="30" t="s">
        <v>307</v>
      </c>
      <c r="C59" s="30" t="s">
        <v>140</v>
      </c>
      <c r="D59" s="13">
        <v>500000</v>
      </c>
      <c r="E59" s="14">
        <v>513.37</v>
      </c>
      <c r="F59" s="15">
        <v>5.0000000000000001E-4</v>
      </c>
      <c r="G59" s="15">
        <v>6.9250000000000006E-2</v>
      </c>
    </row>
    <row r="60" spans="1:7" x14ac:dyDescent="0.3">
      <c r="A60" s="12" t="s">
        <v>308</v>
      </c>
      <c r="B60" s="30" t="s">
        <v>309</v>
      </c>
      <c r="C60" s="30" t="s">
        <v>140</v>
      </c>
      <c r="D60" s="13">
        <v>500000</v>
      </c>
      <c r="E60" s="14">
        <v>508.92</v>
      </c>
      <c r="F60" s="15">
        <v>5.0000000000000001E-4</v>
      </c>
      <c r="G60" s="15">
        <v>6.9550000000000001E-2</v>
      </c>
    </row>
    <row r="61" spans="1:7" x14ac:dyDescent="0.3">
      <c r="A61" s="16" t="s">
        <v>104</v>
      </c>
      <c r="B61" s="31"/>
      <c r="C61" s="31"/>
      <c r="D61" s="17"/>
      <c r="E61" s="18">
        <v>981812.34</v>
      </c>
      <c r="F61" s="19">
        <v>0.97399999999999998</v>
      </c>
      <c r="G61" s="20"/>
    </row>
    <row r="62" spans="1:7" x14ac:dyDescent="0.3">
      <c r="A62" s="12"/>
      <c r="B62" s="30"/>
      <c r="C62" s="30"/>
      <c r="D62" s="13"/>
      <c r="E62" s="14"/>
      <c r="F62" s="15"/>
      <c r="G62" s="15"/>
    </row>
    <row r="63" spans="1:7" x14ac:dyDescent="0.3">
      <c r="A63" s="16" t="s">
        <v>200</v>
      </c>
      <c r="B63" s="30"/>
      <c r="C63" s="30"/>
      <c r="D63" s="13"/>
      <c r="E63" s="14"/>
      <c r="F63" s="15"/>
      <c r="G63" s="15"/>
    </row>
    <row r="64" spans="1:7" x14ac:dyDescent="0.3">
      <c r="A64" s="16" t="s">
        <v>104</v>
      </c>
      <c r="B64" s="30"/>
      <c r="C64" s="30"/>
      <c r="D64" s="13"/>
      <c r="E64" s="35" t="s">
        <v>90</v>
      </c>
      <c r="F64" s="36" t="s">
        <v>90</v>
      </c>
      <c r="G64" s="15"/>
    </row>
    <row r="65" spans="1:7" x14ac:dyDescent="0.3">
      <c r="A65" s="12"/>
      <c r="B65" s="30"/>
      <c r="C65" s="30"/>
      <c r="D65" s="13"/>
      <c r="E65" s="14"/>
      <c r="F65" s="15"/>
      <c r="G65" s="15"/>
    </row>
    <row r="66" spans="1:7" x14ac:dyDescent="0.3">
      <c r="A66" s="16" t="s">
        <v>201</v>
      </c>
      <c r="B66" s="30"/>
      <c r="C66" s="30"/>
      <c r="D66" s="13"/>
      <c r="E66" s="14"/>
      <c r="F66" s="15"/>
      <c r="G66" s="15"/>
    </row>
    <row r="67" spans="1:7" x14ac:dyDescent="0.3">
      <c r="A67" s="16" t="s">
        <v>104</v>
      </c>
      <c r="B67" s="30"/>
      <c r="C67" s="30"/>
      <c r="D67" s="13"/>
      <c r="E67" s="35" t="s">
        <v>90</v>
      </c>
      <c r="F67" s="36" t="s">
        <v>90</v>
      </c>
      <c r="G67" s="15"/>
    </row>
    <row r="68" spans="1:7" x14ac:dyDescent="0.3">
      <c r="A68" s="12"/>
      <c r="B68" s="30"/>
      <c r="C68" s="30"/>
      <c r="D68" s="13"/>
      <c r="E68" s="14"/>
      <c r="F68" s="15"/>
      <c r="G68" s="15"/>
    </row>
    <row r="69" spans="1:7" x14ac:dyDescent="0.3">
      <c r="A69" s="21" t="s">
        <v>128</v>
      </c>
      <c r="B69" s="32"/>
      <c r="C69" s="32"/>
      <c r="D69" s="22"/>
      <c r="E69" s="18">
        <v>981812.34</v>
      </c>
      <c r="F69" s="19">
        <v>0.97399999999999998</v>
      </c>
      <c r="G69" s="20"/>
    </row>
    <row r="70" spans="1:7" x14ac:dyDescent="0.3">
      <c r="A70" s="12"/>
      <c r="B70" s="30"/>
      <c r="C70" s="30"/>
      <c r="D70" s="13"/>
      <c r="E70" s="14"/>
      <c r="F70" s="15"/>
      <c r="G70" s="15"/>
    </row>
    <row r="71" spans="1:7" x14ac:dyDescent="0.3">
      <c r="A71" s="12"/>
      <c r="B71" s="30"/>
      <c r="C71" s="30"/>
      <c r="D71" s="13"/>
      <c r="E71" s="14"/>
      <c r="F71" s="15"/>
      <c r="G71" s="15"/>
    </row>
    <row r="72" spans="1:7" x14ac:dyDescent="0.3">
      <c r="A72" s="16" t="s">
        <v>129</v>
      </c>
      <c r="B72" s="30"/>
      <c r="C72" s="30"/>
      <c r="D72" s="13"/>
      <c r="E72" s="14"/>
      <c r="F72" s="15"/>
      <c r="G72" s="15"/>
    </row>
    <row r="73" spans="1:7" x14ac:dyDescent="0.3">
      <c r="A73" s="12" t="s">
        <v>130</v>
      </c>
      <c r="B73" s="30"/>
      <c r="C73" s="30"/>
      <c r="D73" s="13"/>
      <c r="E73" s="14">
        <v>10048.030000000001</v>
      </c>
      <c r="F73" s="15">
        <v>0.01</v>
      </c>
      <c r="G73" s="15">
        <v>5.4016000000000002E-2</v>
      </c>
    </row>
    <row r="74" spans="1:7" x14ac:dyDescent="0.3">
      <c r="A74" s="16" t="s">
        <v>104</v>
      </c>
      <c r="B74" s="31"/>
      <c r="C74" s="31"/>
      <c r="D74" s="17"/>
      <c r="E74" s="18">
        <v>10048.030000000001</v>
      </c>
      <c r="F74" s="19">
        <v>0.01</v>
      </c>
      <c r="G74" s="20"/>
    </row>
    <row r="75" spans="1:7" x14ac:dyDescent="0.3">
      <c r="A75" s="12"/>
      <c r="B75" s="30"/>
      <c r="C75" s="30"/>
      <c r="D75" s="13"/>
      <c r="E75" s="14"/>
      <c r="F75" s="15"/>
      <c r="G75" s="15"/>
    </row>
    <row r="76" spans="1:7" x14ac:dyDescent="0.3">
      <c r="A76" s="21" t="s">
        <v>128</v>
      </c>
      <c r="B76" s="32"/>
      <c r="C76" s="32"/>
      <c r="D76" s="22"/>
      <c r="E76" s="18">
        <v>10048.030000000001</v>
      </c>
      <c r="F76" s="19">
        <v>0.01</v>
      </c>
      <c r="G76" s="20"/>
    </row>
    <row r="77" spans="1:7" x14ac:dyDescent="0.3">
      <c r="A77" s="12" t="s">
        <v>131</v>
      </c>
      <c r="B77" s="30"/>
      <c r="C77" s="30"/>
      <c r="D77" s="13"/>
      <c r="E77" s="14">
        <v>21153.785028900002</v>
      </c>
      <c r="F77" s="15">
        <v>2.0986999999999999E-2</v>
      </c>
      <c r="G77" s="15"/>
    </row>
    <row r="78" spans="1:7" x14ac:dyDescent="0.3">
      <c r="A78" s="12" t="s">
        <v>132</v>
      </c>
      <c r="B78" s="30"/>
      <c r="C78" s="30"/>
      <c r="D78" s="13"/>
      <c r="E78" s="23">
        <v>-5099.1850289000004</v>
      </c>
      <c r="F78" s="24">
        <v>-4.9870000000000001E-3</v>
      </c>
      <c r="G78" s="15">
        <v>5.4016000000000002E-2</v>
      </c>
    </row>
    <row r="79" spans="1:7" x14ac:dyDescent="0.3">
      <c r="A79" s="25" t="s">
        <v>133</v>
      </c>
      <c r="B79" s="33"/>
      <c r="C79" s="33"/>
      <c r="D79" s="26"/>
      <c r="E79" s="27">
        <v>1007914.97</v>
      </c>
      <c r="F79" s="28">
        <v>1</v>
      </c>
      <c r="G79" s="28"/>
    </row>
    <row r="81" spans="1:7" x14ac:dyDescent="0.3">
      <c r="A81" s="1" t="s">
        <v>135</v>
      </c>
    </row>
    <row r="84" spans="1:7" x14ac:dyDescent="0.3">
      <c r="A84" s="1" t="s">
        <v>1959</v>
      </c>
    </row>
    <row r="85" spans="1:7" x14ac:dyDescent="0.3">
      <c r="A85" s="47" t="s">
        <v>1960</v>
      </c>
      <c r="B85" s="34" t="s">
        <v>90</v>
      </c>
    </row>
    <row r="86" spans="1:7" x14ac:dyDescent="0.3">
      <c r="A86" t="s">
        <v>1961</v>
      </c>
    </row>
    <row r="87" spans="1:7" x14ac:dyDescent="0.3">
      <c r="A87" t="s">
        <v>1985</v>
      </c>
      <c r="B87" t="s">
        <v>1963</v>
      </c>
      <c r="C87" t="s">
        <v>1963</v>
      </c>
    </row>
    <row r="88" spans="1:7" x14ac:dyDescent="0.3">
      <c r="B88" s="48">
        <v>44771</v>
      </c>
      <c r="C88" s="48">
        <v>44803</v>
      </c>
    </row>
    <row r="89" spans="1:7" x14ac:dyDescent="0.3">
      <c r="A89" t="s">
        <v>1986</v>
      </c>
      <c r="B89">
        <v>1073.78</v>
      </c>
      <c r="C89">
        <v>1081.2464</v>
      </c>
      <c r="E89" s="2"/>
      <c r="G89"/>
    </row>
    <row r="90" spans="1:7" x14ac:dyDescent="0.3">
      <c r="E90" s="2"/>
      <c r="G90"/>
    </row>
    <row r="91" spans="1:7" x14ac:dyDescent="0.3">
      <c r="A91" t="s">
        <v>1978</v>
      </c>
      <c r="B91" s="34" t="s">
        <v>90</v>
      </c>
    </row>
    <row r="92" spans="1:7" x14ac:dyDescent="0.3">
      <c r="A92" t="s">
        <v>1979</v>
      </c>
      <c r="B92" s="34" t="s">
        <v>90</v>
      </c>
    </row>
    <row r="93" spans="1:7" ht="28.8" x14ac:dyDescent="0.3">
      <c r="A93" s="47" t="s">
        <v>1980</v>
      </c>
      <c r="B93" s="34" t="s">
        <v>90</v>
      </c>
    </row>
    <row r="94" spans="1:7" x14ac:dyDescent="0.3">
      <c r="A94" s="47" t="s">
        <v>1981</v>
      </c>
      <c r="B94" s="34" t="s">
        <v>90</v>
      </c>
    </row>
    <row r="95" spans="1:7" x14ac:dyDescent="0.3">
      <c r="A95" t="s">
        <v>1982</v>
      </c>
      <c r="B95" s="49">
        <v>2.4206720000000002</v>
      </c>
    </row>
    <row r="96" spans="1:7" ht="28.8" x14ac:dyDescent="0.3">
      <c r="A96" s="47" t="s">
        <v>1983</v>
      </c>
      <c r="B96" s="34" t="s">
        <v>90</v>
      </c>
    </row>
    <row r="97" spans="1:4" ht="28.8" x14ac:dyDescent="0.3">
      <c r="A97" s="47" t="s">
        <v>1984</v>
      </c>
      <c r="B97" s="34" t="s">
        <v>90</v>
      </c>
    </row>
    <row r="98" spans="1:4" ht="28.8" x14ac:dyDescent="0.3">
      <c r="A98" s="47" t="s">
        <v>1987</v>
      </c>
      <c r="B98">
        <v>407687.91928469995</v>
      </c>
    </row>
    <row r="99" spans="1:4" x14ac:dyDescent="0.3">
      <c r="A99" t="s">
        <v>2118</v>
      </c>
      <c r="B99" s="34" t="s">
        <v>90</v>
      </c>
    </row>
    <row r="100" spans="1:4" x14ac:dyDescent="0.3">
      <c r="A100" t="s">
        <v>2119</v>
      </c>
      <c r="B100" s="34" t="s">
        <v>90</v>
      </c>
    </row>
    <row r="105" spans="1:4" x14ac:dyDescent="0.3">
      <c r="A105" s="67" t="s">
        <v>2167</v>
      </c>
      <c r="B105" s="57" t="s">
        <v>2168</v>
      </c>
      <c r="C105" s="57" t="s">
        <v>2125</v>
      </c>
      <c r="D105" s="77" t="s">
        <v>2126</v>
      </c>
    </row>
    <row r="106" spans="1:4" ht="85.8" customHeight="1" x14ac:dyDescent="0.3">
      <c r="A106" s="72" t="str">
        <f>HYPERLINK("[EDEL_Portfolio Monthly Notes 31-Aug-2022.xlsx]EDBE25!A1","BHARAT Bond ETF - April 2025")</f>
        <v>BHARAT Bond ETF - April 2025</v>
      </c>
      <c r="B106" s="60"/>
      <c r="C106" s="59" t="s">
        <v>2130</v>
      </c>
      <c r="D106" s="60"/>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F9715-407C-4B7E-96F0-2CB4FCB91C55}">
  <dimension ref="A1:H44"/>
  <sheetViews>
    <sheetView showGridLines="0" workbookViewId="0">
      <pane ySplit="4" topLeftCell="A37" activePane="bottomLeft" state="frozen"/>
      <selection sqref="A1:B1"/>
      <selection pane="bottomLeft" activeCell="A43" sqref="A43:D43"/>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83</v>
      </c>
      <c r="B1" s="65"/>
      <c r="C1" s="65"/>
      <c r="D1" s="65"/>
      <c r="E1" s="65"/>
      <c r="F1" s="65"/>
      <c r="G1" s="65"/>
      <c r="H1" s="51" t="str">
        <f>HYPERLINK("[EDEL_Portfolio Monthly 31-Aug-2022.xlsx]Index!A1","Index")</f>
        <v>Index</v>
      </c>
    </row>
    <row r="2" spans="1:8" ht="18" x14ac:dyDescent="0.3">
      <c r="A2" s="65" t="s">
        <v>84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1953</v>
      </c>
      <c r="B9" s="30" t="s">
        <v>1954</v>
      </c>
      <c r="C9" s="30"/>
      <c r="D9" s="13">
        <v>119814.07331000001</v>
      </c>
      <c r="E9" s="14">
        <v>12139.96</v>
      </c>
      <c r="F9" s="15">
        <v>0.99429999999999996</v>
      </c>
      <c r="G9" s="15"/>
    </row>
    <row r="10" spans="1:8" x14ac:dyDescent="0.3">
      <c r="A10" s="16" t="s">
        <v>104</v>
      </c>
      <c r="B10" s="31"/>
      <c r="C10" s="31"/>
      <c r="D10" s="17"/>
      <c r="E10" s="18">
        <v>12139.96</v>
      </c>
      <c r="F10" s="19">
        <v>0.99429999999999996</v>
      </c>
      <c r="G10" s="20"/>
    </row>
    <row r="11" spans="1:8" x14ac:dyDescent="0.3">
      <c r="A11" s="12"/>
      <c r="B11" s="30"/>
      <c r="C11" s="30"/>
      <c r="D11" s="13"/>
      <c r="E11" s="14"/>
      <c r="F11" s="15"/>
      <c r="G11" s="15"/>
    </row>
    <row r="12" spans="1:8" x14ac:dyDescent="0.3">
      <c r="A12" s="21" t="s">
        <v>128</v>
      </c>
      <c r="B12" s="32"/>
      <c r="C12" s="32"/>
      <c r="D12" s="22"/>
      <c r="E12" s="18">
        <v>12139.96</v>
      </c>
      <c r="F12" s="19">
        <v>0.99429999999999996</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114.97</v>
      </c>
      <c r="F15" s="15">
        <v>9.4000000000000004E-3</v>
      </c>
      <c r="G15" s="15">
        <v>5.4016000000000002E-2</v>
      </c>
    </row>
    <row r="16" spans="1:8" x14ac:dyDescent="0.3">
      <c r="A16" s="16" t="s">
        <v>104</v>
      </c>
      <c r="B16" s="31"/>
      <c r="C16" s="31"/>
      <c r="D16" s="17"/>
      <c r="E16" s="18">
        <v>114.97</v>
      </c>
      <c r="F16" s="19">
        <v>9.4000000000000004E-3</v>
      </c>
      <c r="G16" s="20"/>
    </row>
    <row r="17" spans="1:7" x14ac:dyDescent="0.3">
      <c r="A17" s="12"/>
      <c r="B17" s="30"/>
      <c r="C17" s="30"/>
      <c r="D17" s="13"/>
      <c r="E17" s="14"/>
      <c r="F17" s="15"/>
      <c r="G17" s="15"/>
    </row>
    <row r="18" spans="1:7" x14ac:dyDescent="0.3">
      <c r="A18" s="21" t="s">
        <v>128</v>
      </c>
      <c r="B18" s="32"/>
      <c r="C18" s="32"/>
      <c r="D18" s="22"/>
      <c r="E18" s="18">
        <v>114.97</v>
      </c>
      <c r="F18" s="19">
        <v>9.4000000000000004E-3</v>
      </c>
      <c r="G18" s="20"/>
    </row>
    <row r="19" spans="1:7" x14ac:dyDescent="0.3">
      <c r="A19" s="12" t="s">
        <v>131</v>
      </c>
      <c r="B19" s="30"/>
      <c r="C19" s="30"/>
      <c r="D19" s="13"/>
      <c r="E19" s="14">
        <v>3.4027399999999999E-2</v>
      </c>
      <c r="F19" s="15">
        <v>1.9999999999999999E-6</v>
      </c>
      <c r="G19" s="15"/>
    </row>
    <row r="20" spans="1:7" x14ac:dyDescent="0.3">
      <c r="A20" s="12" t="s">
        <v>132</v>
      </c>
      <c r="B20" s="30"/>
      <c r="C20" s="30"/>
      <c r="D20" s="13"/>
      <c r="E20" s="23">
        <v>-45.964027399999999</v>
      </c>
      <c r="F20" s="24">
        <v>-3.702E-3</v>
      </c>
      <c r="G20" s="15">
        <v>5.4016000000000002E-2</v>
      </c>
    </row>
    <row r="21" spans="1:7" x14ac:dyDescent="0.3">
      <c r="A21" s="25" t="s">
        <v>133</v>
      </c>
      <c r="B21" s="33"/>
      <c r="C21" s="33"/>
      <c r="D21" s="26"/>
      <c r="E21" s="27">
        <v>12209</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13.952</v>
      </c>
      <c r="C31">
        <v>14.066599999999999</v>
      </c>
      <c r="E31" s="2"/>
      <c r="G31"/>
    </row>
    <row r="32" spans="1:7" x14ac:dyDescent="0.3">
      <c r="A32" t="s">
        <v>1992</v>
      </c>
      <c r="B32">
        <v>13.180400000000001</v>
      </c>
      <c r="C32">
        <v>13.2783</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12139.9641734</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3" spans="1:7" ht="28.8" x14ac:dyDescent="0.3">
      <c r="A43" s="67" t="s">
        <v>2167</v>
      </c>
      <c r="B43" s="57" t="s">
        <v>2168</v>
      </c>
      <c r="C43" s="57" t="s">
        <v>2125</v>
      </c>
      <c r="D43" s="77" t="s">
        <v>2126</v>
      </c>
    </row>
    <row r="44" spans="1:7" ht="76.2" customHeight="1" x14ac:dyDescent="0.3">
      <c r="A44" s="72" t="str">
        <f>HYPERLINK("[EDEL_Portfolio Monthly Notes 31-Aug-2022.xlsx]EOEMOP!A1","Edelweiss Emerging Markets Opportunities Equity Offshore Fund")</f>
        <v>Edelweiss Emerging Markets Opportunities Equity Offshore Fund</v>
      </c>
      <c r="B44" s="58"/>
      <c r="C44" s="59" t="s">
        <v>2162</v>
      </c>
      <c r="D44"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4A20-D781-4020-804A-A12CBB30ACE3}">
  <dimension ref="A1:H44"/>
  <sheetViews>
    <sheetView showGridLines="0" workbookViewId="0">
      <pane ySplit="4" topLeftCell="A36" activePane="bottomLeft" state="frozen"/>
      <selection sqref="A1:B1"/>
      <selection pane="bottomLeft" activeCell="A43" sqref="A43:D43"/>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85</v>
      </c>
      <c r="B1" s="65"/>
      <c r="C1" s="65"/>
      <c r="D1" s="65"/>
      <c r="E1" s="65"/>
      <c r="F1" s="65"/>
      <c r="G1" s="65"/>
      <c r="H1" s="51" t="str">
        <f>HYPERLINK("[EDEL_Portfolio Monthly 31-Aug-2022.xlsx]Index!A1","Index")</f>
        <v>Index</v>
      </c>
    </row>
    <row r="2" spans="1:8" ht="18" x14ac:dyDescent="0.3">
      <c r="A2" s="65" t="s">
        <v>86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1955</v>
      </c>
      <c r="B9" s="30" t="s">
        <v>1956</v>
      </c>
      <c r="C9" s="30"/>
      <c r="D9" s="13">
        <v>33577.642</v>
      </c>
      <c r="E9" s="14">
        <v>7848.61</v>
      </c>
      <c r="F9" s="15">
        <v>0.98939999999999995</v>
      </c>
      <c r="G9" s="15"/>
    </row>
    <row r="10" spans="1:8" x14ac:dyDescent="0.3">
      <c r="A10" s="16" t="s">
        <v>104</v>
      </c>
      <c r="B10" s="31"/>
      <c r="C10" s="31"/>
      <c r="D10" s="17"/>
      <c r="E10" s="18">
        <v>7848.61</v>
      </c>
      <c r="F10" s="19">
        <v>0.98939999999999995</v>
      </c>
      <c r="G10" s="20"/>
    </row>
    <row r="11" spans="1:8" x14ac:dyDescent="0.3">
      <c r="A11" s="12"/>
      <c r="B11" s="30"/>
      <c r="C11" s="30"/>
      <c r="D11" s="13"/>
      <c r="E11" s="14"/>
      <c r="F11" s="15"/>
      <c r="G11" s="15"/>
    </row>
    <row r="12" spans="1:8" x14ac:dyDescent="0.3">
      <c r="A12" s="21" t="s">
        <v>128</v>
      </c>
      <c r="B12" s="32"/>
      <c r="C12" s="32"/>
      <c r="D12" s="22"/>
      <c r="E12" s="18">
        <v>7848.61</v>
      </c>
      <c r="F12" s="19">
        <v>0.98939999999999995</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106.97</v>
      </c>
      <c r="F15" s="15">
        <v>1.35E-2</v>
      </c>
      <c r="G15" s="15">
        <v>5.4016000000000002E-2</v>
      </c>
    </row>
    <row r="16" spans="1:8" x14ac:dyDescent="0.3">
      <c r="A16" s="16" t="s">
        <v>104</v>
      </c>
      <c r="B16" s="31"/>
      <c r="C16" s="31"/>
      <c r="D16" s="17"/>
      <c r="E16" s="18">
        <v>106.97</v>
      </c>
      <c r="F16" s="19">
        <v>1.35E-2</v>
      </c>
      <c r="G16" s="20"/>
    </row>
    <row r="17" spans="1:7" x14ac:dyDescent="0.3">
      <c r="A17" s="12"/>
      <c r="B17" s="30"/>
      <c r="C17" s="30"/>
      <c r="D17" s="13"/>
      <c r="E17" s="14"/>
      <c r="F17" s="15"/>
      <c r="G17" s="15"/>
    </row>
    <row r="18" spans="1:7" x14ac:dyDescent="0.3">
      <c r="A18" s="21" t="s">
        <v>128</v>
      </c>
      <c r="B18" s="32"/>
      <c r="C18" s="32"/>
      <c r="D18" s="22"/>
      <c r="E18" s="18">
        <v>106.97</v>
      </c>
      <c r="F18" s="19">
        <v>1.35E-2</v>
      </c>
      <c r="G18" s="20"/>
    </row>
    <row r="19" spans="1:7" x14ac:dyDescent="0.3">
      <c r="A19" s="12" t="s">
        <v>131</v>
      </c>
      <c r="B19" s="30"/>
      <c r="C19" s="30"/>
      <c r="D19" s="13"/>
      <c r="E19" s="14">
        <v>3.1660300000000002E-2</v>
      </c>
      <c r="F19" s="15">
        <v>3.0000000000000001E-6</v>
      </c>
      <c r="G19" s="15"/>
    </row>
    <row r="20" spans="1:7" x14ac:dyDescent="0.3">
      <c r="A20" s="12" t="s">
        <v>132</v>
      </c>
      <c r="B20" s="30"/>
      <c r="C20" s="30"/>
      <c r="D20" s="13"/>
      <c r="E20" s="23">
        <v>-23.1316603</v>
      </c>
      <c r="F20" s="24">
        <v>-2.9030000000000002E-3</v>
      </c>
      <c r="G20" s="15">
        <v>5.4016000000000002E-2</v>
      </c>
    </row>
    <row r="21" spans="1:7" x14ac:dyDescent="0.3">
      <c r="A21" s="25" t="s">
        <v>133</v>
      </c>
      <c r="B21" s="33"/>
      <c r="C21" s="33"/>
      <c r="D21" s="26"/>
      <c r="E21" s="27">
        <v>7932.48</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25.537700000000001</v>
      </c>
      <c r="C31">
        <v>25.525200000000002</v>
      </c>
      <c r="E31" s="2"/>
      <c r="G31"/>
    </row>
    <row r="32" spans="1:7" x14ac:dyDescent="0.3">
      <c r="A32" t="s">
        <v>1992</v>
      </c>
      <c r="B32">
        <v>23.7227</v>
      </c>
      <c r="C32">
        <v>23.692799999999998</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7848.6144150999999</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3" spans="1:7" ht="28.8" x14ac:dyDescent="0.3">
      <c r="A43" s="67" t="s">
        <v>2167</v>
      </c>
      <c r="B43" s="57" t="s">
        <v>2168</v>
      </c>
      <c r="C43" s="57" t="s">
        <v>2125</v>
      </c>
      <c r="D43" s="77" t="s">
        <v>2126</v>
      </c>
    </row>
    <row r="44" spans="1:7" ht="87" customHeight="1" x14ac:dyDescent="0.3">
      <c r="A44" s="72" t="str">
        <f>HYPERLINK("[EDEL_Portfolio Monthly Notes 31-Aug-2022.xlsx]EOUSEF!A1","Edelweiss US Value Equity Off-shore Fund")</f>
        <v>Edelweiss US Value Equity Off-shore Fund</v>
      </c>
      <c r="B44" s="58"/>
      <c r="C44" s="59" t="s">
        <v>2165</v>
      </c>
      <c r="D44"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76C6-E37F-4F9D-B501-4840586ACF17}">
  <dimension ref="A1:H45"/>
  <sheetViews>
    <sheetView showGridLines="0" workbookViewId="0">
      <pane ySplit="4" topLeftCell="A36" activePane="bottomLeft" state="frozen"/>
      <selection sqref="A1:B1"/>
      <selection pane="bottomLeft" activeCell="A44" sqref="A44:D44"/>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87</v>
      </c>
      <c r="B1" s="65"/>
      <c r="C1" s="65"/>
      <c r="D1" s="65"/>
      <c r="E1" s="65"/>
      <c r="F1" s="65"/>
      <c r="G1" s="65"/>
      <c r="H1" s="51" t="str">
        <f>HYPERLINK("[EDEL_Portfolio Monthly 31-Aug-2022.xlsx]Index!A1","Index")</f>
        <v>Index</v>
      </c>
    </row>
    <row r="2" spans="1:8" ht="18" x14ac:dyDescent="0.3">
      <c r="A2" s="65" t="s">
        <v>88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1900</v>
      </c>
      <c r="B7" s="30"/>
      <c r="C7" s="30"/>
      <c r="D7" s="13"/>
      <c r="E7" s="14"/>
      <c r="F7" s="15"/>
      <c r="G7" s="15"/>
    </row>
    <row r="8" spans="1:8" x14ac:dyDescent="0.3">
      <c r="A8" s="16" t="s">
        <v>1901</v>
      </c>
      <c r="B8" s="31"/>
      <c r="C8" s="31"/>
      <c r="D8" s="17"/>
      <c r="E8" s="46"/>
      <c r="F8" s="20"/>
      <c r="G8" s="20"/>
    </row>
    <row r="9" spans="1:8" x14ac:dyDescent="0.3">
      <c r="A9" s="12" t="s">
        <v>1957</v>
      </c>
      <c r="B9" s="30" t="s">
        <v>1958</v>
      </c>
      <c r="C9" s="30"/>
      <c r="D9" s="13">
        <v>1240429.6299999999</v>
      </c>
      <c r="E9" s="14">
        <v>164190.82</v>
      </c>
      <c r="F9" s="15">
        <v>1.0002</v>
      </c>
      <c r="G9" s="15"/>
    </row>
    <row r="10" spans="1:8" x14ac:dyDescent="0.3">
      <c r="A10" s="16" t="s">
        <v>104</v>
      </c>
      <c r="B10" s="31"/>
      <c r="C10" s="31"/>
      <c r="D10" s="17"/>
      <c r="E10" s="18">
        <v>164190.82</v>
      </c>
      <c r="F10" s="19">
        <v>1.0002</v>
      </c>
      <c r="G10" s="20"/>
    </row>
    <row r="11" spans="1:8" x14ac:dyDescent="0.3">
      <c r="A11" s="12"/>
      <c r="B11" s="30"/>
      <c r="C11" s="30"/>
      <c r="D11" s="13"/>
      <c r="E11" s="14"/>
      <c r="F11" s="15"/>
      <c r="G11" s="15"/>
    </row>
    <row r="12" spans="1:8" x14ac:dyDescent="0.3">
      <c r="A12" s="21" t="s">
        <v>128</v>
      </c>
      <c r="B12" s="32"/>
      <c r="C12" s="32"/>
      <c r="D12" s="22"/>
      <c r="E12" s="18">
        <v>164190.82</v>
      </c>
      <c r="F12" s="19">
        <v>1.0002</v>
      </c>
      <c r="G12" s="20"/>
    </row>
    <row r="13" spans="1:8" x14ac:dyDescent="0.3">
      <c r="A13" s="12"/>
      <c r="B13" s="30"/>
      <c r="C13" s="30"/>
      <c r="D13" s="13"/>
      <c r="E13" s="14"/>
      <c r="F13" s="15"/>
      <c r="G13" s="15"/>
    </row>
    <row r="14" spans="1:8" x14ac:dyDescent="0.3">
      <c r="A14" s="16" t="s">
        <v>129</v>
      </c>
      <c r="B14" s="30"/>
      <c r="C14" s="30"/>
      <c r="D14" s="13"/>
      <c r="E14" s="14"/>
      <c r="F14" s="15"/>
      <c r="G14" s="15"/>
    </row>
    <row r="15" spans="1:8" x14ac:dyDescent="0.3">
      <c r="A15" s="12" t="s">
        <v>130</v>
      </c>
      <c r="B15" s="30"/>
      <c r="C15" s="30"/>
      <c r="D15" s="13"/>
      <c r="E15" s="14">
        <v>706.79</v>
      </c>
      <c r="F15" s="15">
        <v>4.3E-3</v>
      </c>
      <c r="G15" s="15">
        <v>5.4016000000000002E-2</v>
      </c>
    </row>
    <row r="16" spans="1:8" x14ac:dyDescent="0.3">
      <c r="A16" s="16" t="s">
        <v>104</v>
      </c>
      <c r="B16" s="31"/>
      <c r="C16" s="31"/>
      <c r="D16" s="17"/>
      <c r="E16" s="18">
        <v>706.79</v>
      </c>
      <c r="F16" s="19">
        <v>4.3E-3</v>
      </c>
      <c r="G16" s="20"/>
    </row>
    <row r="17" spans="1:7" x14ac:dyDescent="0.3">
      <c r="A17" s="12"/>
      <c r="B17" s="30"/>
      <c r="C17" s="30"/>
      <c r="D17" s="13"/>
      <c r="E17" s="14"/>
      <c r="F17" s="15"/>
      <c r="G17" s="15"/>
    </row>
    <row r="18" spans="1:7" x14ac:dyDescent="0.3">
      <c r="A18" s="21" t="s">
        <v>128</v>
      </c>
      <c r="B18" s="32"/>
      <c r="C18" s="32"/>
      <c r="D18" s="22"/>
      <c r="E18" s="18">
        <v>706.79</v>
      </c>
      <c r="F18" s="19">
        <v>4.3E-3</v>
      </c>
      <c r="G18" s="20"/>
    </row>
    <row r="19" spans="1:7" x14ac:dyDescent="0.3">
      <c r="A19" s="12" t="s">
        <v>131</v>
      </c>
      <c r="B19" s="30"/>
      <c r="C19" s="30"/>
      <c r="D19" s="13"/>
      <c r="E19" s="14">
        <v>0.20919460000000001</v>
      </c>
      <c r="F19" s="15">
        <v>9.9999999999999995E-7</v>
      </c>
      <c r="G19" s="15"/>
    </row>
    <row r="20" spans="1:7" x14ac:dyDescent="0.3">
      <c r="A20" s="12" t="s">
        <v>132</v>
      </c>
      <c r="B20" s="30"/>
      <c r="C20" s="30"/>
      <c r="D20" s="13"/>
      <c r="E20" s="23">
        <v>-743.48919460000002</v>
      </c>
      <c r="F20" s="24">
        <v>-4.5009999999999998E-3</v>
      </c>
      <c r="G20" s="15">
        <v>5.4016000000000002E-2</v>
      </c>
    </row>
    <row r="21" spans="1:7" x14ac:dyDescent="0.3">
      <c r="A21" s="25" t="s">
        <v>133</v>
      </c>
      <c r="B21" s="33"/>
      <c r="C21" s="33"/>
      <c r="D21" s="26"/>
      <c r="E21" s="27">
        <v>164154.32999999999</v>
      </c>
      <c r="F21" s="28">
        <v>1</v>
      </c>
      <c r="G21" s="28"/>
    </row>
    <row r="26" spans="1:7" x14ac:dyDescent="0.3">
      <c r="A26" s="1" t="s">
        <v>1959</v>
      </c>
    </row>
    <row r="27" spans="1:7" x14ac:dyDescent="0.3">
      <c r="A27" s="47" t="s">
        <v>1960</v>
      </c>
      <c r="B27" s="34" t="s">
        <v>90</v>
      </c>
    </row>
    <row r="28" spans="1:7" x14ac:dyDescent="0.3">
      <c r="A28" t="s">
        <v>1961</v>
      </c>
    </row>
    <row r="29" spans="1:7" x14ac:dyDescent="0.3">
      <c r="A29" t="s">
        <v>1962</v>
      </c>
      <c r="B29" t="s">
        <v>1963</v>
      </c>
      <c r="C29" t="s">
        <v>1963</v>
      </c>
    </row>
    <row r="30" spans="1:7" x14ac:dyDescent="0.3">
      <c r="B30" s="48">
        <v>44771</v>
      </c>
      <c r="C30" s="48">
        <v>44803</v>
      </c>
    </row>
    <row r="31" spans="1:7" x14ac:dyDescent="0.3">
      <c r="A31" t="s">
        <v>1967</v>
      </c>
      <c r="B31">
        <v>14.6396</v>
      </c>
      <c r="C31">
        <v>14.486499999999999</v>
      </c>
      <c r="E31" s="2"/>
      <c r="G31"/>
    </row>
    <row r="32" spans="1:7" x14ac:dyDescent="0.3">
      <c r="A32" t="s">
        <v>1992</v>
      </c>
      <c r="B32">
        <v>14.285399999999999</v>
      </c>
      <c r="C32">
        <v>14.1241</v>
      </c>
      <c r="E32" s="2"/>
      <c r="G32"/>
    </row>
    <row r="33" spans="1:7" x14ac:dyDescent="0.3">
      <c r="E33" s="2"/>
      <c r="G33"/>
    </row>
    <row r="34" spans="1:7" x14ac:dyDescent="0.3">
      <c r="A34" t="s">
        <v>1978</v>
      </c>
      <c r="B34" s="34" t="s">
        <v>90</v>
      </c>
    </row>
    <row r="35" spans="1:7" x14ac:dyDescent="0.3">
      <c r="A35" t="s">
        <v>1979</v>
      </c>
      <c r="B35" s="34" t="s">
        <v>90</v>
      </c>
    </row>
    <row r="36" spans="1:7" ht="28.8" x14ac:dyDescent="0.3">
      <c r="A36" s="47" t="s">
        <v>1980</v>
      </c>
      <c r="B36" s="34" t="s">
        <v>90</v>
      </c>
    </row>
    <row r="37" spans="1:7" x14ac:dyDescent="0.3">
      <c r="A37" s="47" t="s">
        <v>1981</v>
      </c>
      <c r="B37" s="49">
        <v>164190.82223019999</v>
      </c>
    </row>
    <row r="38" spans="1:7" ht="28.8" x14ac:dyDescent="0.3">
      <c r="A38" s="47" t="s">
        <v>2047</v>
      </c>
      <c r="B38" s="34" t="s">
        <v>90</v>
      </c>
    </row>
    <row r="39" spans="1:7" ht="28.8" x14ac:dyDescent="0.3">
      <c r="A39" s="47" t="s">
        <v>2048</v>
      </c>
      <c r="B39" s="34" t="s">
        <v>90</v>
      </c>
    </row>
    <row r="40" spans="1:7" x14ac:dyDescent="0.3">
      <c r="A40" t="s">
        <v>2122</v>
      </c>
      <c r="B40" s="34" t="s">
        <v>90</v>
      </c>
    </row>
    <row r="41" spans="1:7" x14ac:dyDescent="0.3">
      <c r="A41" t="s">
        <v>2123</v>
      </c>
      <c r="B41" s="34" t="s">
        <v>90</v>
      </c>
    </row>
    <row r="44" spans="1:7" ht="28.8" x14ac:dyDescent="0.3">
      <c r="A44" s="67" t="s">
        <v>2167</v>
      </c>
      <c r="B44" s="57" t="s">
        <v>2168</v>
      </c>
      <c r="C44" s="57" t="s">
        <v>2125</v>
      </c>
      <c r="D44" s="77" t="s">
        <v>2126</v>
      </c>
    </row>
    <row r="45" spans="1:7" ht="76.2" customHeight="1" x14ac:dyDescent="0.3">
      <c r="A45" s="72" t="str">
        <f>HYPERLINK("[EDEL_Portfolio Monthly Notes 31-Aug-2022.xlsx]EOUSTF!A1","EDELWEISS US TECHNOLOGY EQUITY FOF")</f>
        <v>EDELWEISS US TECHNOLOGY EQUITY FOF</v>
      </c>
      <c r="B45" s="58"/>
      <c r="C45" s="59" t="s">
        <v>2163</v>
      </c>
      <c r="D45"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7D14-EC51-4C79-BAC3-F68E196C348E}">
  <dimension ref="A1:H107"/>
  <sheetViews>
    <sheetView showGridLines="0" workbookViewId="0">
      <pane ySplit="4" topLeftCell="A98" activePane="bottomLeft" state="frozen"/>
      <selection sqref="A1:B1"/>
      <selection pane="bottomLeft" activeCell="A106" sqref="A106:D106"/>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13</v>
      </c>
      <c r="B1" s="65"/>
      <c r="C1" s="65"/>
      <c r="D1" s="65"/>
      <c r="E1" s="65"/>
      <c r="F1" s="65"/>
      <c r="G1" s="65"/>
      <c r="H1" s="51" t="str">
        <f>HYPERLINK("[EDEL_Portfolio Monthly 31-Aug-2022.xlsx]Index!A1","Index")</f>
        <v>Index</v>
      </c>
    </row>
    <row r="2" spans="1:8" ht="18" x14ac:dyDescent="0.3">
      <c r="A2" s="65" t="s">
        <v>14</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310</v>
      </c>
      <c r="B11" s="30" t="s">
        <v>311</v>
      </c>
      <c r="C11" s="30" t="s">
        <v>140</v>
      </c>
      <c r="D11" s="13">
        <v>97500000</v>
      </c>
      <c r="E11" s="14">
        <v>95667.78</v>
      </c>
      <c r="F11" s="15">
        <v>6.7000000000000004E-2</v>
      </c>
      <c r="G11" s="15">
        <v>7.3524999999999993E-2</v>
      </c>
    </row>
    <row r="12" spans="1:8" x14ac:dyDescent="0.3">
      <c r="A12" s="12" t="s">
        <v>312</v>
      </c>
      <c r="B12" s="30" t="s">
        <v>313</v>
      </c>
      <c r="C12" s="30" t="s">
        <v>140</v>
      </c>
      <c r="D12" s="13">
        <v>89500000</v>
      </c>
      <c r="E12" s="14">
        <v>89140.75</v>
      </c>
      <c r="F12" s="15">
        <v>6.2399999999999997E-2</v>
      </c>
      <c r="G12" s="15">
        <v>7.4700000000000003E-2</v>
      </c>
    </row>
    <row r="13" spans="1:8" x14ac:dyDescent="0.3">
      <c r="A13" s="12" t="s">
        <v>314</v>
      </c>
      <c r="B13" s="30" t="s">
        <v>315</v>
      </c>
      <c r="C13" s="30" t="s">
        <v>145</v>
      </c>
      <c r="D13" s="13">
        <v>83000000</v>
      </c>
      <c r="E13" s="14">
        <v>82856.160000000003</v>
      </c>
      <c r="F13" s="15">
        <v>5.8000000000000003E-2</v>
      </c>
      <c r="G13" s="15">
        <v>7.3599999999999999E-2</v>
      </c>
    </row>
    <row r="14" spans="1:8" x14ac:dyDescent="0.3">
      <c r="A14" s="12" t="s">
        <v>316</v>
      </c>
      <c r="B14" s="30" t="s">
        <v>317</v>
      </c>
      <c r="C14" s="30" t="s">
        <v>140</v>
      </c>
      <c r="D14" s="13">
        <v>81000000</v>
      </c>
      <c r="E14" s="14">
        <v>82790.259999999995</v>
      </c>
      <c r="F14" s="15">
        <v>5.8000000000000003E-2</v>
      </c>
      <c r="G14" s="15">
        <v>7.485E-2</v>
      </c>
    </row>
    <row r="15" spans="1:8" x14ac:dyDescent="0.3">
      <c r="A15" s="12" t="s">
        <v>318</v>
      </c>
      <c r="B15" s="30" t="s">
        <v>319</v>
      </c>
      <c r="C15" s="30" t="s">
        <v>140</v>
      </c>
      <c r="D15" s="13">
        <v>80500000</v>
      </c>
      <c r="E15" s="14">
        <v>81399.100000000006</v>
      </c>
      <c r="F15" s="15">
        <v>5.7000000000000002E-2</v>
      </c>
      <c r="G15" s="15">
        <v>7.3550000000000004E-2</v>
      </c>
    </row>
    <row r="16" spans="1:8" x14ac:dyDescent="0.3">
      <c r="A16" s="12" t="s">
        <v>320</v>
      </c>
      <c r="B16" s="30" t="s">
        <v>321</v>
      </c>
      <c r="C16" s="30" t="s">
        <v>140</v>
      </c>
      <c r="D16" s="13">
        <v>75000000</v>
      </c>
      <c r="E16" s="14">
        <v>76625.48</v>
      </c>
      <c r="F16" s="15">
        <v>5.3600000000000002E-2</v>
      </c>
      <c r="G16" s="15">
        <v>7.4700000000000003E-2</v>
      </c>
    </row>
    <row r="17" spans="1:7" x14ac:dyDescent="0.3">
      <c r="A17" s="12" t="s">
        <v>322</v>
      </c>
      <c r="B17" s="30" t="s">
        <v>323</v>
      </c>
      <c r="C17" s="30" t="s">
        <v>140</v>
      </c>
      <c r="D17" s="13">
        <v>73000000</v>
      </c>
      <c r="E17" s="14">
        <v>73642.399999999994</v>
      </c>
      <c r="F17" s="15">
        <v>5.16E-2</v>
      </c>
      <c r="G17" s="15">
        <v>7.3700000000000002E-2</v>
      </c>
    </row>
    <row r="18" spans="1:7" x14ac:dyDescent="0.3">
      <c r="A18" s="12" t="s">
        <v>324</v>
      </c>
      <c r="B18" s="30" t="s">
        <v>325</v>
      </c>
      <c r="C18" s="30" t="s">
        <v>140</v>
      </c>
      <c r="D18" s="13">
        <v>61500000</v>
      </c>
      <c r="E18" s="14">
        <v>61584.69</v>
      </c>
      <c r="F18" s="15">
        <v>4.3099999999999999E-2</v>
      </c>
      <c r="G18" s="15">
        <v>7.3699000000000001E-2</v>
      </c>
    </row>
    <row r="19" spans="1:7" x14ac:dyDescent="0.3">
      <c r="A19" s="12" t="s">
        <v>326</v>
      </c>
      <c r="B19" s="30" t="s">
        <v>327</v>
      </c>
      <c r="C19" s="30" t="s">
        <v>140</v>
      </c>
      <c r="D19" s="13">
        <v>54500000</v>
      </c>
      <c r="E19" s="14">
        <v>55484.98</v>
      </c>
      <c r="F19" s="15">
        <v>3.8800000000000001E-2</v>
      </c>
      <c r="G19" s="15">
        <v>7.3599999999999999E-2</v>
      </c>
    </row>
    <row r="20" spans="1:7" x14ac:dyDescent="0.3">
      <c r="A20" s="12" t="s">
        <v>328</v>
      </c>
      <c r="B20" s="30" t="s">
        <v>329</v>
      </c>
      <c r="C20" s="30" t="s">
        <v>197</v>
      </c>
      <c r="D20" s="13">
        <v>48000000</v>
      </c>
      <c r="E20" s="14">
        <v>48270.77</v>
      </c>
      <c r="F20" s="15">
        <v>3.3799999999999997E-2</v>
      </c>
      <c r="G20" s="15">
        <v>7.2999999999999995E-2</v>
      </c>
    </row>
    <row r="21" spans="1:7" x14ac:dyDescent="0.3">
      <c r="A21" s="12" t="s">
        <v>330</v>
      </c>
      <c r="B21" s="30" t="s">
        <v>331</v>
      </c>
      <c r="C21" s="30" t="s">
        <v>140</v>
      </c>
      <c r="D21" s="13">
        <v>41200000</v>
      </c>
      <c r="E21" s="14">
        <v>41206.629999999997</v>
      </c>
      <c r="F21" s="15">
        <v>2.8799999999999999E-2</v>
      </c>
      <c r="G21" s="15">
        <v>7.485E-2</v>
      </c>
    </row>
    <row r="22" spans="1:7" x14ac:dyDescent="0.3">
      <c r="A22" s="12" t="s">
        <v>332</v>
      </c>
      <c r="B22" s="30" t="s">
        <v>333</v>
      </c>
      <c r="C22" s="30" t="s">
        <v>140</v>
      </c>
      <c r="D22" s="13">
        <v>38500000</v>
      </c>
      <c r="E22" s="14">
        <v>39287.67</v>
      </c>
      <c r="F22" s="15">
        <v>2.75E-2</v>
      </c>
      <c r="G22" s="15">
        <v>7.3699000000000001E-2</v>
      </c>
    </row>
    <row r="23" spans="1:7" x14ac:dyDescent="0.3">
      <c r="A23" s="12" t="s">
        <v>334</v>
      </c>
      <c r="B23" s="30" t="s">
        <v>335</v>
      </c>
      <c r="C23" s="30" t="s">
        <v>140</v>
      </c>
      <c r="D23" s="13">
        <v>37500000</v>
      </c>
      <c r="E23" s="14">
        <v>37626.980000000003</v>
      </c>
      <c r="F23" s="15">
        <v>2.63E-2</v>
      </c>
      <c r="G23" s="15">
        <v>7.3150000000000007E-2</v>
      </c>
    </row>
    <row r="24" spans="1:7" x14ac:dyDescent="0.3">
      <c r="A24" s="12" t="s">
        <v>336</v>
      </c>
      <c r="B24" s="30" t="s">
        <v>337</v>
      </c>
      <c r="C24" s="30" t="s">
        <v>140</v>
      </c>
      <c r="D24" s="13">
        <v>37200000</v>
      </c>
      <c r="E24" s="14">
        <v>37447.339999999997</v>
      </c>
      <c r="F24" s="15">
        <v>2.6200000000000001E-2</v>
      </c>
      <c r="G24" s="15">
        <v>7.3599999999999999E-2</v>
      </c>
    </row>
    <row r="25" spans="1:7" x14ac:dyDescent="0.3">
      <c r="A25" s="12" t="s">
        <v>338</v>
      </c>
      <c r="B25" s="30" t="s">
        <v>339</v>
      </c>
      <c r="C25" s="30" t="s">
        <v>140</v>
      </c>
      <c r="D25" s="13">
        <v>35500000</v>
      </c>
      <c r="E25" s="14">
        <v>34955.22</v>
      </c>
      <c r="F25" s="15">
        <v>2.4500000000000001E-2</v>
      </c>
      <c r="G25" s="15">
        <v>7.3550000000000004E-2</v>
      </c>
    </row>
    <row r="26" spans="1:7" x14ac:dyDescent="0.3">
      <c r="A26" s="12" t="s">
        <v>340</v>
      </c>
      <c r="B26" s="30" t="s">
        <v>341</v>
      </c>
      <c r="C26" s="30" t="s">
        <v>140</v>
      </c>
      <c r="D26" s="13">
        <v>32500000</v>
      </c>
      <c r="E26" s="14">
        <v>32662.5</v>
      </c>
      <c r="F26" s="15">
        <v>2.29E-2</v>
      </c>
      <c r="G26" s="15">
        <v>7.2198999999999999E-2</v>
      </c>
    </row>
    <row r="27" spans="1:7" x14ac:dyDescent="0.3">
      <c r="A27" s="12" t="s">
        <v>342</v>
      </c>
      <c r="B27" s="30" t="s">
        <v>343</v>
      </c>
      <c r="C27" s="30" t="s">
        <v>140</v>
      </c>
      <c r="D27" s="13">
        <v>27500000</v>
      </c>
      <c r="E27" s="14">
        <v>27800.799999999999</v>
      </c>
      <c r="F27" s="15">
        <v>1.95E-2</v>
      </c>
      <c r="G27" s="15">
        <v>7.3450000000000001E-2</v>
      </c>
    </row>
    <row r="28" spans="1:7" x14ac:dyDescent="0.3">
      <c r="A28" s="12" t="s">
        <v>344</v>
      </c>
      <c r="B28" s="30" t="s">
        <v>345</v>
      </c>
      <c r="C28" s="30" t="s">
        <v>140</v>
      </c>
      <c r="D28" s="13">
        <v>27000000</v>
      </c>
      <c r="E28" s="14">
        <v>27185.81</v>
      </c>
      <c r="F28" s="15">
        <v>1.9E-2</v>
      </c>
      <c r="G28" s="15">
        <v>7.3450000000000001E-2</v>
      </c>
    </row>
    <row r="29" spans="1:7" x14ac:dyDescent="0.3">
      <c r="A29" s="12" t="s">
        <v>346</v>
      </c>
      <c r="B29" s="30" t="s">
        <v>347</v>
      </c>
      <c r="C29" s="30" t="s">
        <v>145</v>
      </c>
      <c r="D29" s="13">
        <v>20000000</v>
      </c>
      <c r="E29" s="14">
        <v>20203.28</v>
      </c>
      <c r="F29" s="15">
        <v>1.41E-2</v>
      </c>
      <c r="G29" s="15">
        <v>7.3756000000000002E-2</v>
      </c>
    </row>
    <row r="30" spans="1:7" x14ac:dyDescent="0.3">
      <c r="A30" s="12" t="s">
        <v>348</v>
      </c>
      <c r="B30" s="30" t="s">
        <v>349</v>
      </c>
      <c r="C30" s="30" t="s">
        <v>140</v>
      </c>
      <c r="D30" s="13">
        <v>16500000</v>
      </c>
      <c r="E30" s="14">
        <v>17232.98</v>
      </c>
      <c r="F30" s="15">
        <v>1.21E-2</v>
      </c>
      <c r="G30" s="15">
        <v>7.4369000000000005E-2</v>
      </c>
    </row>
    <row r="31" spans="1:7" x14ac:dyDescent="0.3">
      <c r="A31" s="12" t="s">
        <v>350</v>
      </c>
      <c r="B31" s="30" t="s">
        <v>351</v>
      </c>
      <c r="C31" s="30" t="s">
        <v>140</v>
      </c>
      <c r="D31" s="13">
        <v>14500000</v>
      </c>
      <c r="E31" s="14">
        <v>15238.51</v>
      </c>
      <c r="F31" s="15">
        <v>1.0699999999999999E-2</v>
      </c>
      <c r="G31" s="15">
        <v>7.3599999999999999E-2</v>
      </c>
    </row>
    <row r="32" spans="1:7" x14ac:dyDescent="0.3">
      <c r="A32" s="12" t="s">
        <v>352</v>
      </c>
      <c r="B32" s="30" t="s">
        <v>353</v>
      </c>
      <c r="C32" s="30" t="s">
        <v>140</v>
      </c>
      <c r="D32" s="13">
        <v>14000000</v>
      </c>
      <c r="E32" s="14">
        <v>14760.13</v>
      </c>
      <c r="F32" s="15">
        <v>1.03E-2</v>
      </c>
      <c r="G32" s="15">
        <v>7.4334999999999998E-2</v>
      </c>
    </row>
    <row r="33" spans="1:7" x14ac:dyDescent="0.3">
      <c r="A33" s="12" t="s">
        <v>354</v>
      </c>
      <c r="B33" s="30" t="s">
        <v>355</v>
      </c>
      <c r="C33" s="30" t="s">
        <v>140</v>
      </c>
      <c r="D33" s="13">
        <v>13500000</v>
      </c>
      <c r="E33" s="14">
        <v>13608.42</v>
      </c>
      <c r="F33" s="15">
        <v>9.4999999999999998E-3</v>
      </c>
      <c r="G33" s="15">
        <v>7.3450000000000001E-2</v>
      </c>
    </row>
    <row r="34" spans="1:7" x14ac:dyDescent="0.3">
      <c r="A34" s="12" t="s">
        <v>356</v>
      </c>
      <c r="B34" s="30" t="s">
        <v>357</v>
      </c>
      <c r="C34" s="30" t="s">
        <v>145</v>
      </c>
      <c r="D34" s="13">
        <v>11500000</v>
      </c>
      <c r="E34" s="14">
        <v>11903.19</v>
      </c>
      <c r="F34" s="15">
        <v>8.3000000000000001E-3</v>
      </c>
      <c r="G34" s="15">
        <v>7.3999999999999996E-2</v>
      </c>
    </row>
    <row r="35" spans="1:7" x14ac:dyDescent="0.3">
      <c r="A35" s="12" t="s">
        <v>358</v>
      </c>
      <c r="B35" s="30" t="s">
        <v>359</v>
      </c>
      <c r="C35" s="30" t="s">
        <v>360</v>
      </c>
      <c r="D35" s="13">
        <v>11000000</v>
      </c>
      <c r="E35" s="14">
        <v>11162.91</v>
      </c>
      <c r="F35" s="15">
        <v>7.7999999999999996E-3</v>
      </c>
      <c r="G35" s="15">
        <v>7.3599999999999999E-2</v>
      </c>
    </row>
    <row r="36" spans="1:7" x14ac:dyDescent="0.3">
      <c r="A36" s="12" t="s">
        <v>361</v>
      </c>
      <c r="B36" s="30" t="s">
        <v>362</v>
      </c>
      <c r="C36" s="30" t="s">
        <v>140</v>
      </c>
      <c r="D36" s="13">
        <v>9000000</v>
      </c>
      <c r="E36" s="14">
        <v>9114.2800000000007</v>
      </c>
      <c r="F36" s="15">
        <v>6.4000000000000003E-3</v>
      </c>
      <c r="G36" s="15">
        <v>7.2499999999999995E-2</v>
      </c>
    </row>
    <row r="37" spans="1:7" x14ac:dyDescent="0.3">
      <c r="A37" s="12" t="s">
        <v>363</v>
      </c>
      <c r="B37" s="30" t="s">
        <v>364</v>
      </c>
      <c r="C37" s="30" t="s">
        <v>156</v>
      </c>
      <c r="D37" s="13">
        <v>8500000</v>
      </c>
      <c r="E37" s="14">
        <v>8915.19</v>
      </c>
      <c r="F37" s="15">
        <v>6.1999999999999998E-3</v>
      </c>
      <c r="G37" s="15">
        <v>7.2985999999999995E-2</v>
      </c>
    </row>
    <row r="38" spans="1:7" x14ac:dyDescent="0.3">
      <c r="A38" s="12" t="s">
        <v>365</v>
      </c>
      <c r="B38" s="30" t="s">
        <v>366</v>
      </c>
      <c r="C38" s="30" t="s">
        <v>140</v>
      </c>
      <c r="D38" s="13">
        <v>8000000</v>
      </c>
      <c r="E38" s="14">
        <v>8190.3</v>
      </c>
      <c r="F38" s="15">
        <v>5.7000000000000002E-3</v>
      </c>
      <c r="G38" s="15">
        <v>7.485E-2</v>
      </c>
    </row>
    <row r="39" spans="1:7" x14ac:dyDescent="0.3">
      <c r="A39" s="12" t="s">
        <v>367</v>
      </c>
      <c r="B39" s="30" t="s">
        <v>368</v>
      </c>
      <c r="C39" s="30" t="s">
        <v>140</v>
      </c>
      <c r="D39" s="13">
        <v>6500000</v>
      </c>
      <c r="E39" s="14">
        <v>6974.88</v>
      </c>
      <c r="F39" s="15">
        <v>4.8999999999999998E-3</v>
      </c>
      <c r="G39" s="15">
        <v>7.4200000000000002E-2</v>
      </c>
    </row>
    <row r="40" spans="1:7" x14ac:dyDescent="0.3">
      <c r="A40" s="12" t="s">
        <v>369</v>
      </c>
      <c r="B40" s="30" t="s">
        <v>370</v>
      </c>
      <c r="C40" s="30" t="s">
        <v>140</v>
      </c>
      <c r="D40" s="13">
        <v>6150000</v>
      </c>
      <c r="E40" s="14">
        <v>6587.29</v>
      </c>
      <c r="F40" s="15">
        <v>4.5999999999999999E-3</v>
      </c>
      <c r="G40" s="15">
        <v>7.4369000000000005E-2</v>
      </c>
    </row>
    <row r="41" spans="1:7" x14ac:dyDescent="0.3">
      <c r="A41" s="12" t="s">
        <v>371</v>
      </c>
      <c r="B41" s="30" t="s">
        <v>372</v>
      </c>
      <c r="C41" s="30" t="s">
        <v>140</v>
      </c>
      <c r="D41" s="13">
        <v>6500000</v>
      </c>
      <c r="E41" s="14">
        <v>6445.08</v>
      </c>
      <c r="F41" s="15">
        <v>4.4999999999999997E-3</v>
      </c>
      <c r="G41" s="15">
        <v>7.4099999999999999E-2</v>
      </c>
    </row>
    <row r="42" spans="1:7" x14ac:dyDescent="0.3">
      <c r="A42" s="12" t="s">
        <v>373</v>
      </c>
      <c r="B42" s="30" t="s">
        <v>374</v>
      </c>
      <c r="C42" s="30" t="s">
        <v>197</v>
      </c>
      <c r="D42" s="13">
        <v>6000000</v>
      </c>
      <c r="E42" s="14">
        <v>6053.52</v>
      </c>
      <c r="F42" s="15">
        <v>4.1999999999999997E-3</v>
      </c>
      <c r="G42" s="15">
        <v>7.3300000000000004E-2</v>
      </c>
    </row>
    <row r="43" spans="1:7" x14ac:dyDescent="0.3">
      <c r="A43" s="12" t="s">
        <v>375</v>
      </c>
      <c r="B43" s="30" t="s">
        <v>376</v>
      </c>
      <c r="C43" s="30" t="s">
        <v>140</v>
      </c>
      <c r="D43" s="13">
        <v>5500000</v>
      </c>
      <c r="E43" s="14">
        <v>5880.99</v>
      </c>
      <c r="F43" s="15">
        <v>4.1000000000000003E-3</v>
      </c>
      <c r="G43" s="15">
        <v>7.4369000000000005E-2</v>
      </c>
    </row>
    <row r="44" spans="1:7" x14ac:dyDescent="0.3">
      <c r="A44" s="12" t="s">
        <v>377</v>
      </c>
      <c r="B44" s="30" t="s">
        <v>378</v>
      </c>
      <c r="C44" s="30" t="s">
        <v>140</v>
      </c>
      <c r="D44" s="13">
        <v>5500000</v>
      </c>
      <c r="E44" s="14">
        <v>5506.96</v>
      </c>
      <c r="F44" s="15">
        <v>3.8999999999999998E-3</v>
      </c>
      <c r="G44" s="15">
        <v>7.3550000000000004E-2</v>
      </c>
    </row>
    <row r="45" spans="1:7" x14ac:dyDescent="0.3">
      <c r="A45" s="12" t="s">
        <v>379</v>
      </c>
      <c r="B45" s="30" t="s">
        <v>380</v>
      </c>
      <c r="C45" s="30" t="s">
        <v>156</v>
      </c>
      <c r="D45" s="13">
        <v>5100000</v>
      </c>
      <c r="E45" s="14">
        <v>5037</v>
      </c>
      <c r="F45" s="15">
        <v>3.5000000000000001E-3</v>
      </c>
      <c r="G45" s="15">
        <v>7.3400000000000007E-2</v>
      </c>
    </row>
    <row r="46" spans="1:7" x14ac:dyDescent="0.3">
      <c r="A46" s="12" t="s">
        <v>381</v>
      </c>
      <c r="B46" s="30" t="s">
        <v>382</v>
      </c>
      <c r="C46" s="30" t="s">
        <v>145</v>
      </c>
      <c r="D46" s="13">
        <v>5000000</v>
      </c>
      <c r="E46" s="14">
        <v>4957.51</v>
      </c>
      <c r="F46" s="15">
        <v>3.5000000000000001E-3</v>
      </c>
      <c r="G46" s="15">
        <v>7.3800000000000004E-2</v>
      </c>
    </row>
    <row r="47" spans="1:7" x14ac:dyDescent="0.3">
      <c r="A47" s="12" t="s">
        <v>383</v>
      </c>
      <c r="B47" s="30" t="s">
        <v>384</v>
      </c>
      <c r="C47" s="30" t="s">
        <v>140</v>
      </c>
      <c r="D47" s="13">
        <v>4500000</v>
      </c>
      <c r="E47" s="14">
        <v>4623.45</v>
      </c>
      <c r="F47" s="15">
        <v>3.2000000000000002E-3</v>
      </c>
      <c r="G47" s="15">
        <v>7.4200000000000002E-2</v>
      </c>
    </row>
    <row r="48" spans="1:7" x14ac:dyDescent="0.3">
      <c r="A48" s="12" t="s">
        <v>385</v>
      </c>
      <c r="B48" s="30" t="s">
        <v>386</v>
      </c>
      <c r="C48" s="30" t="s">
        <v>145</v>
      </c>
      <c r="D48" s="13">
        <v>3800000</v>
      </c>
      <c r="E48" s="14">
        <v>3806.16</v>
      </c>
      <c r="F48" s="15">
        <v>2.7000000000000001E-3</v>
      </c>
      <c r="G48" s="15">
        <v>7.3400000000000007E-2</v>
      </c>
    </row>
    <row r="49" spans="1:7" x14ac:dyDescent="0.3">
      <c r="A49" s="12" t="s">
        <v>387</v>
      </c>
      <c r="B49" s="30" t="s">
        <v>388</v>
      </c>
      <c r="C49" s="30" t="s">
        <v>140</v>
      </c>
      <c r="D49" s="13">
        <v>3000000</v>
      </c>
      <c r="E49" s="14">
        <v>3138.88</v>
      </c>
      <c r="F49" s="15">
        <v>2.2000000000000001E-3</v>
      </c>
      <c r="G49" s="15">
        <v>7.3150000000000007E-2</v>
      </c>
    </row>
    <row r="50" spans="1:7" x14ac:dyDescent="0.3">
      <c r="A50" s="12" t="s">
        <v>389</v>
      </c>
      <c r="B50" s="30" t="s">
        <v>390</v>
      </c>
      <c r="C50" s="30" t="s">
        <v>140</v>
      </c>
      <c r="D50" s="13">
        <v>2500000</v>
      </c>
      <c r="E50" s="14">
        <v>2629.27</v>
      </c>
      <c r="F50" s="15">
        <v>1.8E-3</v>
      </c>
      <c r="G50" s="15">
        <v>7.3602000000000001E-2</v>
      </c>
    </row>
    <row r="51" spans="1:7" x14ac:dyDescent="0.3">
      <c r="A51" s="12" t="s">
        <v>391</v>
      </c>
      <c r="B51" s="30" t="s">
        <v>392</v>
      </c>
      <c r="C51" s="30" t="s">
        <v>140</v>
      </c>
      <c r="D51" s="13">
        <v>2000000</v>
      </c>
      <c r="E51" s="14">
        <v>2219.19</v>
      </c>
      <c r="F51" s="15">
        <v>1.6000000000000001E-3</v>
      </c>
      <c r="G51" s="15">
        <v>7.2499999999999995E-2</v>
      </c>
    </row>
    <row r="52" spans="1:7" x14ac:dyDescent="0.3">
      <c r="A52" s="12" t="s">
        <v>393</v>
      </c>
      <c r="B52" s="30" t="s">
        <v>394</v>
      </c>
      <c r="C52" s="30" t="s">
        <v>140</v>
      </c>
      <c r="D52" s="13">
        <v>2000000</v>
      </c>
      <c r="E52" s="14">
        <v>2061.98</v>
      </c>
      <c r="F52" s="15">
        <v>1.4E-3</v>
      </c>
      <c r="G52" s="15">
        <v>7.3450000000000001E-2</v>
      </c>
    </row>
    <row r="53" spans="1:7" x14ac:dyDescent="0.3">
      <c r="A53" s="12" t="s">
        <v>395</v>
      </c>
      <c r="B53" s="30" t="s">
        <v>396</v>
      </c>
      <c r="C53" s="30" t="s">
        <v>140</v>
      </c>
      <c r="D53" s="13">
        <v>1500000</v>
      </c>
      <c r="E53" s="14">
        <v>1589.22</v>
      </c>
      <c r="F53" s="15">
        <v>1.1000000000000001E-3</v>
      </c>
      <c r="G53" s="15">
        <v>7.1944999999999995E-2</v>
      </c>
    </row>
    <row r="54" spans="1:7" x14ac:dyDescent="0.3">
      <c r="A54" s="12" t="s">
        <v>397</v>
      </c>
      <c r="B54" s="30" t="s">
        <v>398</v>
      </c>
      <c r="C54" s="30" t="s">
        <v>140</v>
      </c>
      <c r="D54" s="13">
        <v>1500000</v>
      </c>
      <c r="E54" s="14">
        <v>1568.57</v>
      </c>
      <c r="F54" s="15">
        <v>1.1000000000000001E-3</v>
      </c>
      <c r="G54" s="15">
        <v>7.3150000000000007E-2</v>
      </c>
    </row>
    <row r="55" spans="1:7" x14ac:dyDescent="0.3">
      <c r="A55" s="12" t="s">
        <v>399</v>
      </c>
      <c r="B55" s="30" t="s">
        <v>400</v>
      </c>
      <c r="C55" s="30" t="s">
        <v>140</v>
      </c>
      <c r="D55" s="13">
        <v>1000000</v>
      </c>
      <c r="E55" s="14">
        <v>1004.45</v>
      </c>
      <c r="F55" s="15">
        <v>6.9999999999999999E-4</v>
      </c>
      <c r="G55" s="15">
        <v>7.2499999999999995E-2</v>
      </c>
    </row>
    <row r="56" spans="1:7" x14ac:dyDescent="0.3">
      <c r="A56" s="12" t="s">
        <v>401</v>
      </c>
      <c r="B56" s="30" t="s">
        <v>402</v>
      </c>
      <c r="C56" s="30" t="s">
        <v>145</v>
      </c>
      <c r="D56" s="13">
        <v>1000000</v>
      </c>
      <c r="E56" s="14">
        <v>996.6</v>
      </c>
      <c r="F56" s="15">
        <v>6.9999999999999999E-4</v>
      </c>
      <c r="G56" s="15">
        <v>7.4099999999999999E-2</v>
      </c>
    </row>
    <row r="57" spans="1:7" x14ac:dyDescent="0.3">
      <c r="A57" s="12" t="s">
        <v>403</v>
      </c>
      <c r="B57" s="30" t="s">
        <v>404</v>
      </c>
      <c r="C57" s="30" t="s">
        <v>140</v>
      </c>
      <c r="D57" s="13">
        <v>500000</v>
      </c>
      <c r="E57" s="14">
        <v>529.52</v>
      </c>
      <c r="F57" s="15">
        <v>4.0000000000000002E-4</v>
      </c>
      <c r="G57" s="15">
        <v>7.2499999999999995E-2</v>
      </c>
    </row>
    <row r="58" spans="1:7" x14ac:dyDescent="0.3">
      <c r="A58" s="16" t="s">
        <v>104</v>
      </c>
      <c r="B58" s="31"/>
      <c r="C58" s="31"/>
      <c r="D58" s="17"/>
      <c r="E58" s="18">
        <v>1227575.03</v>
      </c>
      <c r="F58" s="19">
        <v>0.85919999999999996</v>
      </c>
      <c r="G58" s="20"/>
    </row>
    <row r="59" spans="1:7" x14ac:dyDescent="0.3">
      <c r="A59" s="12"/>
      <c r="B59" s="30"/>
      <c r="C59" s="30"/>
      <c r="D59" s="13"/>
      <c r="E59" s="14"/>
      <c r="F59" s="15"/>
      <c r="G59" s="15"/>
    </row>
    <row r="60" spans="1:7" x14ac:dyDescent="0.3">
      <c r="A60" s="16" t="s">
        <v>405</v>
      </c>
      <c r="B60" s="30"/>
      <c r="C60" s="30"/>
      <c r="D60" s="13"/>
      <c r="E60" s="14"/>
      <c r="F60" s="15"/>
      <c r="G60" s="15"/>
    </row>
    <row r="61" spans="1:7" x14ac:dyDescent="0.3">
      <c r="A61" s="12" t="s">
        <v>406</v>
      </c>
      <c r="B61" s="30" t="s">
        <v>407</v>
      </c>
      <c r="C61" s="30" t="s">
        <v>95</v>
      </c>
      <c r="D61" s="13">
        <v>47500000</v>
      </c>
      <c r="E61" s="14">
        <v>47501</v>
      </c>
      <c r="F61" s="15">
        <v>3.3300000000000003E-2</v>
      </c>
      <c r="G61" s="15">
        <v>7.0972999999999994E-2</v>
      </c>
    </row>
    <row r="62" spans="1:7" x14ac:dyDescent="0.3">
      <c r="A62" s="12" t="s">
        <v>408</v>
      </c>
      <c r="B62" s="30" t="s">
        <v>409</v>
      </c>
      <c r="C62" s="30" t="s">
        <v>95</v>
      </c>
      <c r="D62" s="13">
        <v>43000000</v>
      </c>
      <c r="E62" s="14">
        <v>41387.54</v>
      </c>
      <c r="F62" s="15">
        <v>2.9000000000000001E-2</v>
      </c>
      <c r="G62" s="15">
        <v>7.1305999999999994E-2</v>
      </c>
    </row>
    <row r="63" spans="1:7" x14ac:dyDescent="0.3">
      <c r="A63" s="12" t="s">
        <v>410</v>
      </c>
      <c r="B63" s="30" t="s">
        <v>411</v>
      </c>
      <c r="C63" s="30" t="s">
        <v>95</v>
      </c>
      <c r="D63" s="13">
        <v>34500000</v>
      </c>
      <c r="E63" s="14">
        <v>33831.800000000003</v>
      </c>
      <c r="F63" s="15">
        <v>2.3699999999999999E-2</v>
      </c>
      <c r="G63" s="15">
        <v>7.1318000000000006E-2</v>
      </c>
    </row>
    <row r="64" spans="1:7" x14ac:dyDescent="0.3">
      <c r="A64" s="12" t="s">
        <v>412</v>
      </c>
      <c r="B64" s="30" t="s">
        <v>413</v>
      </c>
      <c r="C64" s="30" t="s">
        <v>95</v>
      </c>
      <c r="D64" s="13">
        <v>14500000</v>
      </c>
      <c r="E64" s="14">
        <v>15108.99</v>
      </c>
      <c r="F64" s="15">
        <v>1.06E-2</v>
      </c>
      <c r="G64" s="15">
        <v>7.1494000000000002E-2</v>
      </c>
    </row>
    <row r="65" spans="1:7" x14ac:dyDescent="0.3">
      <c r="A65" s="16" t="s">
        <v>104</v>
      </c>
      <c r="B65" s="31"/>
      <c r="C65" s="31"/>
      <c r="D65" s="17"/>
      <c r="E65" s="18">
        <v>137829.32999999999</v>
      </c>
      <c r="F65" s="19">
        <v>9.6600000000000005E-2</v>
      </c>
      <c r="G65" s="20"/>
    </row>
    <row r="66" spans="1:7" x14ac:dyDescent="0.3">
      <c r="A66" s="12"/>
      <c r="B66" s="30"/>
      <c r="C66" s="30"/>
      <c r="D66" s="13"/>
      <c r="E66" s="14"/>
      <c r="F66" s="15"/>
      <c r="G66" s="15"/>
    </row>
    <row r="67" spans="1:7" x14ac:dyDescent="0.3">
      <c r="A67" s="16" t="s">
        <v>200</v>
      </c>
      <c r="B67" s="30"/>
      <c r="C67" s="30"/>
      <c r="D67" s="13"/>
      <c r="E67" s="14"/>
      <c r="F67" s="15"/>
      <c r="G67" s="15"/>
    </row>
    <row r="68" spans="1:7" x14ac:dyDescent="0.3">
      <c r="A68" s="16" t="s">
        <v>104</v>
      </c>
      <c r="B68" s="30"/>
      <c r="C68" s="30"/>
      <c r="D68" s="13"/>
      <c r="E68" s="35" t="s">
        <v>90</v>
      </c>
      <c r="F68" s="36" t="s">
        <v>90</v>
      </c>
      <c r="G68" s="15"/>
    </row>
    <row r="69" spans="1:7" x14ac:dyDescent="0.3">
      <c r="A69" s="12"/>
      <c r="B69" s="30"/>
      <c r="C69" s="30"/>
      <c r="D69" s="13"/>
      <c r="E69" s="14"/>
      <c r="F69" s="15"/>
      <c r="G69" s="15"/>
    </row>
    <row r="70" spans="1:7" x14ac:dyDescent="0.3">
      <c r="A70" s="16" t="s">
        <v>201</v>
      </c>
      <c r="B70" s="30"/>
      <c r="C70" s="30"/>
      <c r="D70" s="13"/>
      <c r="E70" s="14"/>
      <c r="F70" s="15"/>
      <c r="G70" s="15"/>
    </row>
    <row r="71" spans="1:7" x14ac:dyDescent="0.3">
      <c r="A71" s="16" t="s">
        <v>104</v>
      </c>
      <c r="B71" s="30"/>
      <c r="C71" s="30"/>
      <c r="D71" s="13"/>
      <c r="E71" s="35" t="s">
        <v>90</v>
      </c>
      <c r="F71" s="36" t="s">
        <v>90</v>
      </c>
      <c r="G71" s="15"/>
    </row>
    <row r="72" spans="1:7" x14ac:dyDescent="0.3">
      <c r="A72" s="12"/>
      <c r="B72" s="30"/>
      <c r="C72" s="30"/>
      <c r="D72" s="13"/>
      <c r="E72" s="14"/>
      <c r="F72" s="15"/>
      <c r="G72" s="15"/>
    </row>
    <row r="73" spans="1:7" x14ac:dyDescent="0.3">
      <c r="A73" s="21" t="s">
        <v>128</v>
      </c>
      <c r="B73" s="32"/>
      <c r="C73" s="32"/>
      <c r="D73" s="22"/>
      <c r="E73" s="18">
        <v>1365404.36</v>
      </c>
      <c r="F73" s="19">
        <v>0.95579999999999998</v>
      </c>
      <c r="G73" s="20"/>
    </row>
    <row r="74" spans="1:7" x14ac:dyDescent="0.3">
      <c r="A74" s="12"/>
      <c r="B74" s="30"/>
      <c r="C74" s="30"/>
      <c r="D74" s="13"/>
      <c r="E74" s="14"/>
      <c r="F74" s="15"/>
      <c r="G74" s="15"/>
    </row>
    <row r="75" spans="1:7" x14ac:dyDescent="0.3">
      <c r="A75" s="12"/>
      <c r="B75" s="30"/>
      <c r="C75" s="30"/>
      <c r="D75" s="13"/>
      <c r="E75" s="14"/>
      <c r="F75" s="15"/>
      <c r="G75" s="15"/>
    </row>
    <row r="76" spans="1:7" x14ac:dyDescent="0.3">
      <c r="A76" s="16" t="s">
        <v>129</v>
      </c>
      <c r="B76" s="30"/>
      <c r="C76" s="30"/>
      <c r="D76" s="13"/>
      <c r="E76" s="14"/>
      <c r="F76" s="15"/>
      <c r="G76" s="15"/>
    </row>
    <row r="77" spans="1:7" x14ac:dyDescent="0.3">
      <c r="A77" s="12" t="s">
        <v>130</v>
      </c>
      <c r="B77" s="30"/>
      <c r="C77" s="30"/>
      <c r="D77" s="13"/>
      <c r="E77" s="14">
        <v>12539.29</v>
      </c>
      <c r="F77" s="15">
        <v>8.8000000000000005E-3</v>
      </c>
      <c r="G77" s="15">
        <v>5.4016000000000002E-2</v>
      </c>
    </row>
    <row r="78" spans="1:7" x14ac:dyDescent="0.3">
      <c r="A78" s="16" t="s">
        <v>104</v>
      </c>
      <c r="B78" s="31"/>
      <c r="C78" s="31"/>
      <c r="D78" s="17"/>
      <c r="E78" s="18">
        <v>12539.29</v>
      </c>
      <c r="F78" s="19">
        <v>8.8000000000000005E-3</v>
      </c>
      <c r="G78" s="20"/>
    </row>
    <row r="79" spans="1:7" x14ac:dyDescent="0.3">
      <c r="A79" s="12"/>
      <c r="B79" s="30"/>
      <c r="C79" s="30"/>
      <c r="D79" s="13"/>
      <c r="E79" s="14"/>
      <c r="F79" s="15"/>
      <c r="G79" s="15"/>
    </row>
    <row r="80" spans="1:7" x14ac:dyDescent="0.3">
      <c r="A80" s="21" t="s">
        <v>128</v>
      </c>
      <c r="B80" s="32"/>
      <c r="C80" s="32"/>
      <c r="D80" s="22"/>
      <c r="E80" s="18">
        <v>12539.29</v>
      </c>
      <c r="F80" s="19">
        <v>8.8000000000000005E-3</v>
      </c>
      <c r="G80" s="20"/>
    </row>
    <row r="81" spans="1:7" x14ac:dyDescent="0.3">
      <c r="A81" s="12" t="s">
        <v>131</v>
      </c>
      <c r="B81" s="30"/>
      <c r="C81" s="30"/>
      <c r="D81" s="13"/>
      <c r="E81" s="14">
        <v>55010.073653500003</v>
      </c>
      <c r="F81" s="15">
        <v>3.8509000000000002E-2</v>
      </c>
      <c r="G81" s="15"/>
    </row>
    <row r="82" spans="1:7" x14ac:dyDescent="0.3">
      <c r="A82" s="12" t="s">
        <v>132</v>
      </c>
      <c r="B82" s="30"/>
      <c r="C82" s="30"/>
      <c r="D82" s="13"/>
      <c r="E82" s="23">
        <v>-4483.8336534999999</v>
      </c>
      <c r="F82" s="24">
        <v>-3.1089999999999998E-3</v>
      </c>
      <c r="G82" s="15">
        <v>5.4016000000000002E-2</v>
      </c>
    </row>
    <row r="83" spans="1:7" x14ac:dyDescent="0.3">
      <c r="A83" s="25" t="s">
        <v>133</v>
      </c>
      <c r="B83" s="33"/>
      <c r="C83" s="33"/>
      <c r="D83" s="26"/>
      <c r="E83" s="27">
        <v>1428469.89</v>
      </c>
      <c r="F83" s="28">
        <v>1</v>
      </c>
      <c r="G83" s="28"/>
    </row>
    <row r="85" spans="1:7" x14ac:dyDescent="0.3">
      <c r="A85" s="1" t="s">
        <v>135</v>
      </c>
    </row>
    <row r="88" spans="1:7" x14ac:dyDescent="0.3">
      <c r="A88" s="1" t="s">
        <v>1959</v>
      </c>
    </row>
    <row r="89" spans="1:7" x14ac:dyDescent="0.3">
      <c r="A89" s="47" t="s">
        <v>1960</v>
      </c>
      <c r="B89" s="34" t="s">
        <v>90</v>
      </c>
    </row>
    <row r="90" spans="1:7" x14ac:dyDescent="0.3">
      <c r="A90" t="s">
        <v>1961</v>
      </c>
    </row>
    <row r="91" spans="1:7" x14ac:dyDescent="0.3">
      <c r="A91" t="s">
        <v>1985</v>
      </c>
      <c r="B91" t="s">
        <v>1963</v>
      </c>
      <c r="C91" t="s">
        <v>1963</v>
      </c>
    </row>
    <row r="92" spans="1:7" x14ac:dyDescent="0.3">
      <c r="B92" s="48">
        <v>44771</v>
      </c>
      <c r="C92" s="48">
        <v>44803</v>
      </c>
    </row>
    <row r="93" spans="1:7" x14ac:dyDescent="0.3">
      <c r="A93" t="s">
        <v>1986</v>
      </c>
      <c r="B93">
        <v>1194.0659000000001</v>
      </c>
      <c r="C93">
        <v>1213.0944999999999</v>
      </c>
      <c r="E93" s="2"/>
      <c r="G93"/>
    </row>
    <row r="94" spans="1:7" x14ac:dyDescent="0.3">
      <c r="E94" s="2"/>
      <c r="G94"/>
    </row>
    <row r="95" spans="1:7" x14ac:dyDescent="0.3">
      <c r="A95" t="s">
        <v>1978</v>
      </c>
      <c r="B95" s="34" t="s">
        <v>90</v>
      </c>
    </row>
    <row r="96" spans="1:7" x14ac:dyDescent="0.3">
      <c r="A96" t="s">
        <v>1979</v>
      </c>
      <c r="B96" s="34" t="s">
        <v>90</v>
      </c>
    </row>
    <row r="97" spans="1:4" ht="28.8" x14ac:dyDescent="0.3">
      <c r="A97" s="47" t="s">
        <v>1980</v>
      </c>
      <c r="B97" s="34" t="s">
        <v>90</v>
      </c>
    </row>
    <row r="98" spans="1:4" x14ac:dyDescent="0.3">
      <c r="A98" s="47" t="s">
        <v>1981</v>
      </c>
      <c r="B98" s="34" t="s">
        <v>90</v>
      </c>
    </row>
    <row r="99" spans="1:4" x14ac:dyDescent="0.3">
      <c r="A99" t="s">
        <v>1982</v>
      </c>
      <c r="B99" s="49">
        <v>7.0131969999999999</v>
      </c>
    </row>
    <row r="100" spans="1:4" ht="28.8" x14ac:dyDescent="0.3">
      <c r="A100" s="47" t="s">
        <v>1983</v>
      </c>
      <c r="B100" s="34" t="s">
        <v>90</v>
      </c>
    </row>
    <row r="101" spans="1:4" ht="28.8" x14ac:dyDescent="0.3">
      <c r="A101" s="47" t="s">
        <v>1984</v>
      </c>
      <c r="B101" s="34" t="s">
        <v>90</v>
      </c>
    </row>
    <row r="102" spans="1:4" ht="28.8" x14ac:dyDescent="0.3">
      <c r="A102" s="47" t="s">
        <v>1987</v>
      </c>
      <c r="B102" s="34">
        <v>428772.71372700005</v>
      </c>
    </row>
    <row r="103" spans="1:4" x14ac:dyDescent="0.3">
      <c r="A103" t="s">
        <v>2118</v>
      </c>
      <c r="B103" s="34" t="s">
        <v>90</v>
      </c>
    </row>
    <row r="104" spans="1:4" x14ac:dyDescent="0.3">
      <c r="A104" t="s">
        <v>2119</v>
      </c>
      <c r="B104" s="34" t="s">
        <v>90</v>
      </c>
    </row>
    <row r="106" spans="1:4" ht="28.8" x14ac:dyDescent="0.3">
      <c r="A106" s="67" t="s">
        <v>2167</v>
      </c>
      <c r="B106" s="57" t="s">
        <v>2168</v>
      </c>
      <c r="C106" s="57" t="s">
        <v>2125</v>
      </c>
      <c r="D106" s="77" t="s">
        <v>2126</v>
      </c>
    </row>
    <row r="107" spans="1:4" ht="87" customHeight="1" x14ac:dyDescent="0.3">
      <c r="A107" s="72" t="str">
        <f>HYPERLINK("[EDEL_Portfolio Monthly Notes 31-Aug-2022.xlsx]EDBE30!A1","BHARAT Bond ETF - April 2030")</f>
        <v>BHARAT Bond ETF - April 2030</v>
      </c>
      <c r="B107" s="58"/>
      <c r="C107" s="59" t="s">
        <v>2131</v>
      </c>
      <c r="D107"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BC6FE-35F1-4F1D-A82C-44116882357F}">
  <dimension ref="A1:H86"/>
  <sheetViews>
    <sheetView showGridLines="0" workbookViewId="0">
      <pane ySplit="4" topLeftCell="A79" activePane="bottomLeft" state="frozen"/>
      <selection sqref="A1:B1"/>
      <selection pane="bottomLeft" activeCell="A85" sqref="A85:D85"/>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15</v>
      </c>
      <c r="B1" s="65"/>
      <c r="C1" s="65"/>
      <c r="D1" s="65"/>
      <c r="E1" s="65"/>
      <c r="F1" s="65"/>
      <c r="G1" s="65"/>
      <c r="H1" s="51" t="str">
        <f>HYPERLINK("[EDEL_Portfolio Monthly 31-Aug-2022.xlsx]Index!A1","Index")</f>
        <v>Index</v>
      </c>
    </row>
    <row r="2" spans="1:8" ht="18" x14ac:dyDescent="0.3">
      <c r="A2" s="65" t="s">
        <v>16</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414</v>
      </c>
      <c r="B11" s="30" t="s">
        <v>415</v>
      </c>
      <c r="C11" s="30" t="s">
        <v>140</v>
      </c>
      <c r="D11" s="13">
        <v>102000000</v>
      </c>
      <c r="E11" s="14">
        <v>95986.18</v>
      </c>
      <c r="F11" s="15">
        <v>8.5599999999999996E-2</v>
      </c>
      <c r="G11" s="15">
        <v>7.3499999999999996E-2</v>
      </c>
    </row>
    <row r="12" spans="1:8" x14ac:dyDescent="0.3">
      <c r="A12" s="12" t="s">
        <v>416</v>
      </c>
      <c r="B12" s="30" t="s">
        <v>417</v>
      </c>
      <c r="C12" s="30" t="s">
        <v>145</v>
      </c>
      <c r="D12" s="13">
        <v>100000000</v>
      </c>
      <c r="E12" s="14">
        <v>93813.1</v>
      </c>
      <c r="F12" s="15">
        <v>8.3699999999999997E-2</v>
      </c>
      <c r="G12" s="15">
        <v>7.4399999999999994E-2</v>
      </c>
    </row>
    <row r="13" spans="1:8" x14ac:dyDescent="0.3">
      <c r="A13" s="12" t="s">
        <v>418</v>
      </c>
      <c r="B13" s="30" t="s">
        <v>419</v>
      </c>
      <c r="C13" s="30" t="s">
        <v>140</v>
      </c>
      <c r="D13" s="13">
        <v>97500000</v>
      </c>
      <c r="E13" s="14">
        <v>93700.43</v>
      </c>
      <c r="F13" s="15">
        <v>8.3599999999999994E-2</v>
      </c>
      <c r="G13" s="15">
        <v>7.5347999999999998E-2</v>
      </c>
    </row>
    <row r="14" spans="1:8" x14ac:dyDescent="0.3">
      <c r="A14" s="12" t="s">
        <v>420</v>
      </c>
      <c r="B14" s="30" t="s">
        <v>421</v>
      </c>
      <c r="C14" s="30" t="s">
        <v>140</v>
      </c>
      <c r="D14" s="13">
        <v>98500000</v>
      </c>
      <c r="E14" s="14">
        <v>93041.13</v>
      </c>
      <c r="F14" s="15">
        <v>8.3000000000000004E-2</v>
      </c>
      <c r="G14" s="15">
        <v>7.3950000000000002E-2</v>
      </c>
    </row>
    <row r="15" spans="1:8" x14ac:dyDescent="0.3">
      <c r="A15" s="12" t="s">
        <v>422</v>
      </c>
      <c r="B15" s="30" t="s">
        <v>423</v>
      </c>
      <c r="C15" s="30" t="s">
        <v>140</v>
      </c>
      <c r="D15" s="13">
        <v>95500000</v>
      </c>
      <c r="E15" s="14">
        <v>92020.55</v>
      </c>
      <c r="F15" s="15">
        <v>8.2100000000000006E-2</v>
      </c>
      <c r="G15" s="15">
        <v>7.4700000000000003E-2</v>
      </c>
    </row>
    <row r="16" spans="1:8" x14ac:dyDescent="0.3">
      <c r="A16" s="12" t="s">
        <v>424</v>
      </c>
      <c r="B16" s="30" t="s">
        <v>425</v>
      </c>
      <c r="C16" s="30" t="s">
        <v>145</v>
      </c>
      <c r="D16" s="13">
        <v>94500000</v>
      </c>
      <c r="E16" s="14">
        <v>90896.43</v>
      </c>
      <c r="F16" s="15">
        <v>8.1100000000000005E-2</v>
      </c>
      <c r="G16" s="15">
        <v>7.4082999999999996E-2</v>
      </c>
    </row>
    <row r="17" spans="1:7" x14ac:dyDescent="0.3">
      <c r="A17" s="12" t="s">
        <v>426</v>
      </c>
      <c r="B17" s="30" t="s">
        <v>427</v>
      </c>
      <c r="C17" s="30" t="s">
        <v>145</v>
      </c>
      <c r="D17" s="13">
        <v>81000000</v>
      </c>
      <c r="E17" s="14">
        <v>76714.86</v>
      </c>
      <c r="F17" s="15">
        <v>6.8400000000000002E-2</v>
      </c>
      <c r="G17" s="15">
        <v>7.2499999999999995E-2</v>
      </c>
    </row>
    <row r="18" spans="1:7" x14ac:dyDescent="0.3">
      <c r="A18" s="12" t="s">
        <v>428</v>
      </c>
      <c r="B18" s="30" t="s">
        <v>429</v>
      </c>
      <c r="C18" s="30" t="s">
        <v>140</v>
      </c>
      <c r="D18" s="13">
        <v>80000000</v>
      </c>
      <c r="E18" s="14">
        <v>74658.64</v>
      </c>
      <c r="F18" s="15">
        <v>6.6600000000000006E-2</v>
      </c>
      <c r="G18" s="15">
        <v>7.3660000000000003E-2</v>
      </c>
    </row>
    <row r="19" spans="1:7" x14ac:dyDescent="0.3">
      <c r="A19" s="12" t="s">
        <v>430</v>
      </c>
      <c r="B19" s="30" t="s">
        <v>431</v>
      </c>
      <c r="C19" s="30" t="s">
        <v>140</v>
      </c>
      <c r="D19" s="13">
        <v>71500000</v>
      </c>
      <c r="E19" s="14">
        <v>68000</v>
      </c>
      <c r="F19" s="15">
        <v>6.0699999999999997E-2</v>
      </c>
      <c r="G19" s="15">
        <v>7.4124999999999996E-2</v>
      </c>
    </row>
    <row r="20" spans="1:7" x14ac:dyDescent="0.3">
      <c r="A20" s="12" t="s">
        <v>432</v>
      </c>
      <c r="B20" s="30" t="s">
        <v>433</v>
      </c>
      <c r="C20" s="30" t="s">
        <v>434</v>
      </c>
      <c r="D20" s="13">
        <v>67000000</v>
      </c>
      <c r="E20" s="14">
        <v>64122.95</v>
      </c>
      <c r="F20" s="15">
        <v>5.7200000000000001E-2</v>
      </c>
      <c r="G20" s="15">
        <v>7.3649999999999993E-2</v>
      </c>
    </row>
    <row r="21" spans="1:7" x14ac:dyDescent="0.3">
      <c r="A21" s="12" t="s">
        <v>435</v>
      </c>
      <c r="B21" s="30" t="s">
        <v>436</v>
      </c>
      <c r="C21" s="30" t="s">
        <v>140</v>
      </c>
      <c r="D21" s="13">
        <v>38000000</v>
      </c>
      <c r="E21" s="14">
        <v>35442.639999999999</v>
      </c>
      <c r="F21" s="15">
        <v>3.1600000000000003E-2</v>
      </c>
      <c r="G21" s="15">
        <v>7.3649999999999993E-2</v>
      </c>
    </row>
    <row r="22" spans="1:7" x14ac:dyDescent="0.3">
      <c r="A22" s="12" t="s">
        <v>437</v>
      </c>
      <c r="B22" s="30" t="s">
        <v>438</v>
      </c>
      <c r="C22" s="30" t="s">
        <v>140</v>
      </c>
      <c r="D22" s="13">
        <v>22000000</v>
      </c>
      <c r="E22" s="14">
        <v>21458.32</v>
      </c>
      <c r="F22" s="15">
        <v>1.9099999999999999E-2</v>
      </c>
      <c r="G22" s="15">
        <v>7.4700000000000003E-2</v>
      </c>
    </row>
    <row r="23" spans="1:7" x14ac:dyDescent="0.3">
      <c r="A23" s="12" t="s">
        <v>439</v>
      </c>
      <c r="B23" s="30" t="s">
        <v>440</v>
      </c>
      <c r="C23" s="30" t="s">
        <v>140</v>
      </c>
      <c r="D23" s="13">
        <v>18000000</v>
      </c>
      <c r="E23" s="14">
        <v>17538.009999999998</v>
      </c>
      <c r="F23" s="15">
        <v>1.5599999999999999E-2</v>
      </c>
      <c r="G23" s="15">
        <v>7.4700000000000003E-2</v>
      </c>
    </row>
    <row r="24" spans="1:7" x14ac:dyDescent="0.3">
      <c r="A24" s="12" t="s">
        <v>441</v>
      </c>
      <c r="B24" s="30" t="s">
        <v>442</v>
      </c>
      <c r="C24" s="30" t="s">
        <v>140</v>
      </c>
      <c r="D24" s="13">
        <v>11500000</v>
      </c>
      <c r="E24" s="14">
        <v>11049.79</v>
      </c>
      <c r="F24" s="15">
        <v>9.9000000000000008E-3</v>
      </c>
      <c r="G24" s="15">
        <v>7.5347999999999998E-2</v>
      </c>
    </row>
    <row r="25" spans="1:7" x14ac:dyDescent="0.3">
      <c r="A25" s="12" t="s">
        <v>443</v>
      </c>
      <c r="B25" s="30" t="s">
        <v>444</v>
      </c>
      <c r="C25" s="30" t="s">
        <v>140</v>
      </c>
      <c r="D25" s="13">
        <v>6000000</v>
      </c>
      <c r="E25" s="14">
        <v>6472.7</v>
      </c>
      <c r="F25" s="15">
        <v>5.7999999999999996E-3</v>
      </c>
      <c r="G25" s="15">
        <v>7.4700000000000003E-2</v>
      </c>
    </row>
    <row r="26" spans="1:7" x14ac:dyDescent="0.3">
      <c r="A26" s="12" t="s">
        <v>445</v>
      </c>
      <c r="B26" s="30" t="s">
        <v>446</v>
      </c>
      <c r="C26" s="30" t="s">
        <v>140</v>
      </c>
      <c r="D26" s="13">
        <v>5500000</v>
      </c>
      <c r="E26" s="14">
        <v>5585.77</v>
      </c>
      <c r="F26" s="15">
        <v>5.0000000000000001E-3</v>
      </c>
      <c r="G26" s="15">
        <v>7.4700000000000003E-2</v>
      </c>
    </row>
    <row r="27" spans="1:7" x14ac:dyDescent="0.3">
      <c r="A27" s="12" t="s">
        <v>447</v>
      </c>
      <c r="B27" s="30" t="s">
        <v>448</v>
      </c>
      <c r="C27" s="30" t="s">
        <v>140</v>
      </c>
      <c r="D27" s="13">
        <v>5000000</v>
      </c>
      <c r="E27" s="14">
        <v>5084.1899999999996</v>
      </c>
      <c r="F27" s="15">
        <v>4.4999999999999997E-3</v>
      </c>
      <c r="G27" s="15">
        <v>7.485E-2</v>
      </c>
    </row>
    <row r="28" spans="1:7" x14ac:dyDescent="0.3">
      <c r="A28" s="12" t="s">
        <v>449</v>
      </c>
      <c r="B28" s="30" t="s">
        <v>450</v>
      </c>
      <c r="C28" s="30" t="s">
        <v>140</v>
      </c>
      <c r="D28" s="13">
        <v>4000000</v>
      </c>
      <c r="E28" s="14">
        <v>4012.49</v>
      </c>
      <c r="F28" s="15">
        <v>3.5999999999999999E-3</v>
      </c>
      <c r="G28" s="15">
        <v>7.485E-2</v>
      </c>
    </row>
    <row r="29" spans="1:7" x14ac:dyDescent="0.3">
      <c r="A29" s="12" t="s">
        <v>451</v>
      </c>
      <c r="B29" s="30" t="s">
        <v>452</v>
      </c>
      <c r="C29" s="30" t="s">
        <v>140</v>
      </c>
      <c r="D29" s="13">
        <v>3300000</v>
      </c>
      <c r="E29" s="14">
        <v>3499.13</v>
      </c>
      <c r="F29" s="15">
        <v>3.0999999999999999E-3</v>
      </c>
      <c r="G29" s="15">
        <v>7.3150000000000007E-2</v>
      </c>
    </row>
    <row r="30" spans="1:7" x14ac:dyDescent="0.3">
      <c r="A30" s="12" t="s">
        <v>453</v>
      </c>
      <c r="B30" s="30" t="s">
        <v>454</v>
      </c>
      <c r="C30" s="30" t="s">
        <v>140</v>
      </c>
      <c r="D30" s="13">
        <v>3500000</v>
      </c>
      <c r="E30" s="14">
        <v>3298.05</v>
      </c>
      <c r="F30" s="15">
        <v>2.8999999999999998E-3</v>
      </c>
      <c r="G30" s="15">
        <v>7.3660000000000003E-2</v>
      </c>
    </row>
    <row r="31" spans="1:7" x14ac:dyDescent="0.3">
      <c r="A31" s="12" t="s">
        <v>455</v>
      </c>
      <c r="B31" s="30" t="s">
        <v>456</v>
      </c>
      <c r="C31" s="30" t="s">
        <v>140</v>
      </c>
      <c r="D31" s="13">
        <v>2500000</v>
      </c>
      <c r="E31" s="14">
        <v>2633.88</v>
      </c>
      <c r="F31" s="15">
        <v>2.3999999999999998E-3</v>
      </c>
      <c r="G31" s="15">
        <v>7.4101E-2</v>
      </c>
    </row>
    <row r="32" spans="1:7" x14ac:dyDescent="0.3">
      <c r="A32" s="12" t="s">
        <v>457</v>
      </c>
      <c r="B32" s="30" t="s">
        <v>458</v>
      </c>
      <c r="C32" s="30" t="s">
        <v>140</v>
      </c>
      <c r="D32" s="13">
        <v>2000000</v>
      </c>
      <c r="E32" s="14">
        <v>2091.65</v>
      </c>
      <c r="F32" s="15">
        <v>1.9E-3</v>
      </c>
      <c r="G32" s="15">
        <v>7.3150000000000007E-2</v>
      </c>
    </row>
    <row r="33" spans="1:7" x14ac:dyDescent="0.3">
      <c r="A33" s="12" t="s">
        <v>459</v>
      </c>
      <c r="B33" s="30" t="s">
        <v>460</v>
      </c>
      <c r="C33" s="30" t="s">
        <v>140</v>
      </c>
      <c r="D33" s="13">
        <v>2000000</v>
      </c>
      <c r="E33" s="14">
        <v>1916.46</v>
      </c>
      <c r="F33" s="15">
        <v>1.6999999999999999E-3</v>
      </c>
      <c r="G33" s="15">
        <v>7.485E-2</v>
      </c>
    </row>
    <row r="34" spans="1:7" x14ac:dyDescent="0.3">
      <c r="A34" s="12" t="s">
        <v>461</v>
      </c>
      <c r="B34" s="30" t="s">
        <v>462</v>
      </c>
      <c r="C34" s="30" t="s">
        <v>140</v>
      </c>
      <c r="D34" s="13">
        <v>1000000</v>
      </c>
      <c r="E34" s="14">
        <v>1001.11</v>
      </c>
      <c r="F34" s="15">
        <v>8.9999999999999998E-4</v>
      </c>
      <c r="G34" s="15">
        <v>7.3599999999999999E-2</v>
      </c>
    </row>
    <row r="35" spans="1:7" x14ac:dyDescent="0.3">
      <c r="A35" s="12" t="s">
        <v>463</v>
      </c>
      <c r="B35" s="30" t="s">
        <v>464</v>
      </c>
      <c r="C35" s="30" t="s">
        <v>140</v>
      </c>
      <c r="D35" s="13">
        <v>1000000</v>
      </c>
      <c r="E35" s="14">
        <v>995.44</v>
      </c>
      <c r="F35" s="15">
        <v>8.9999999999999998E-4</v>
      </c>
      <c r="G35" s="15">
        <v>7.4700000000000003E-2</v>
      </c>
    </row>
    <row r="36" spans="1:7" x14ac:dyDescent="0.3">
      <c r="A36" s="12" t="s">
        <v>465</v>
      </c>
      <c r="B36" s="30" t="s">
        <v>466</v>
      </c>
      <c r="C36" s="30" t="s">
        <v>140</v>
      </c>
      <c r="D36" s="13">
        <v>1000000</v>
      </c>
      <c r="E36" s="14">
        <v>970.85</v>
      </c>
      <c r="F36" s="15">
        <v>8.9999999999999998E-4</v>
      </c>
      <c r="G36" s="15">
        <v>7.4700000000000003E-2</v>
      </c>
    </row>
    <row r="37" spans="1:7" x14ac:dyDescent="0.3">
      <c r="A37" s="12" t="s">
        <v>467</v>
      </c>
      <c r="B37" s="30" t="s">
        <v>468</v>
      </c>
      <c r="C37" s="30" t="s">
        <v>140</v>
      </c>
      <c r="D37" s="13">
        <v>500000</v>
      </c>
      <c r="E37" s="14">
        <v>530.91999999999996</v>
      </c>
      <c r="F37" s="15">
        <v>5.0000000000000001E-4</v>
      </c>
      <c r="G37" s="15">
        <v>7.3150000000000007E-2</v>
      </c>
    </row>
    <row r="38" spans="1:7" x14ac:dyDescent="0.3">
      <c r="A38" s="16" t="s">
        <v>104</v>
      </c>
      <c r="B38" s="31"/>
      <c r="C38" s="31"/>
      <c r="D38" s="17"/>
      <c r="E38" s="18">
        <v>966535.67</v>
      </c>
      <c r="F38" s="19">
        <v>0.86229999999999996</v>
      </c>
      <c r="G38" s="20"/>
    </row>
    <row r="39" spans="1:7" x14ac:dyDescent="0.3">
      <c r="A39" s="12"/>
      <c r="B39" s="30"/>
      <c r="C39" s="30"/>
      <c r="D39" s="13"/>
      <c r="E39" s="14"/>
      <c r="F39" s="15"/>
      <c r="G39" s="15"/>
    </row>
    <row r="40" spans="1:7" x14ac:dyDescent="0.3">
      <c r="A40" s="16" t="s">
        <v>405</v>
      </c>
      <c r="B40" s="30"/>
      <c r="C40" s="30"/>
      <c r="D40" s="13"/>
      <c r="E40" s="14"/>
      <c r="F40" s="15"/>
      <c r="G40" s="15"/>
    </row>
    <row r="41" spans="1:7" x14ac:dyDescent="0.3">
      <c r="A41" s="12" t="s">
        <v>406</v>
      </c>
      <c r="B41" s="30" t="s">
        <v>407</v>
      </c>
      <c r="C41" s="30" t="s">
        <v>95</v>
      </c>
      <c r="D41" s="13">
        <v>62500000</v>
      </c>
      <c r="E41" s="14">
        <v>62501.31</v>
      </c>
      <c r="F41" s="15">
        <v>5.5800000000000002E-2</v>
      </c>
      <c r="G41" s="15">
        <v>7.0972999999999994E-2</v>
      </c>
    </row>
    <row r="42" spans="1:7" x14ac:dyDescent="0.3">
      <c r="A42" s="12" t="s">
        <v>469</v>
      </c>
      <c r="B42" s="30" t="s">
        <v>470</v>
      </c>
      <c r="C42" s="30" t="s">
        <v>95</v>
      </c>
      <c r="D42" s="13">
        <v>59500000</v>
      </c>
      <c r="E42" s="14">
        <v>61148.33</v>
      </c>
      <c r="F42" s="15">
        <v>5.4600000000000003E-2</v>
      </c>
      <c r="G42" s="15">
        <v>7.1330000000000005E-2</v>
      </c>
    </row>
    <row r="43" spans="1:7" x14ac:dyDescent="0.3">
      <c r="A43" s="16" t="s">
        <v>104</v>
      </c>
      <c r="B43" s="31"/>
      <c r="C43" s="31"/>
      <c r="D43" s="17"/>
      <c r="E43" s="18">
        <v>123649.64</v>
      </c>
      <c r="F43" s="19">
        <v>0.1104</v>
      </c>
      <c r="G43" s="20"/>
    </row>
    <row r="44" spans="1:7" x14ac:dyDescent="0.3">
      <c r="A44" s="12"/>
      <c r="B44" s="30"/>
      <c r="C44" s="30"/>
      <c r="D44" s="13"/>
      <c r="E44" s="14"/>
      <c r="F44" s="15"/>
      <c r="G44" s="15"/>
    </row>
    <row r="45" spans="1:7" x14ac:dyDescent="0.3">
      <c r="A45" s="16" t="s">
        <v>200</v>
      </c>
      <c r="B45" s="30"/>
      <c r="C45" s="30"/>
      <c r="D45" s="13"/>
      <c r="E45" s="14"/>
      <c r="F45" s="15"/>
      <c r="G45" s="15"/>
    </row>
    <row r="46" spans="1:7" x14ac:dyDescent="0.3">
      <c r="A46" s="16" t="s">
        <v>104</v>
      </c>
      <c r="B46" s="30"/>
      <c r="C46" s="30"/>
      <c r="D46" s="13"/>
      <c r="E46" s="35" t="s">
        <v>90</v>
      </c>
      <c r="F46" s="36" t="s">
        <v>90</v>
      </c>
      <c r="G46" s="15"/>
    </row>
    <row r="47" spans="1:7" x14ac:dyDescent="0.3">
      <c r="A47" s="12"/>
      <c r="B47" s="30"/>
      <c r="C47" s="30"/>
      <c r="D47" s="13"/>
      <c r="E47" s="14"/>
      <c r="F47" s="15"/>
      <c r="G47" s="15"/>
    </row>
    <row r="48" spans="1:7" x14ac:dyDescent="0.3">
      <c r="A48" s="16" t="s">
        <v>201</v>
      </c>
      <c r="B48" s="30"/>
      <c r="C48" s="30"/>
      <c r="D48" s="13"/>
      <c r="E48" s="14"/>
      <c r="F48" s="15"/>
      <c r="G48" s="15"/>
    </row>
    <row r="49" spans="1:7" x14ac:dyDescent="0.3">
      <c r="A49" s="16" t="s">
        <v>104</v>
      </c>
      <c r="B49" s="30"/>
      <c r="C49" s="30"/>
      <c r="D49" s="13"/>
      <c r="E49" s="35" t="s">
        <v>90</v>
      </c>
      <c r="F49" s="36" t="s">
        <v>90</v>
      </c>
      <c r="G49" s="15"/>
    </row>
    <row r="50" spans="1:7" x14ac:dyDescent="0.3">
      <c r="A50" s="12"/>
      <c r="B50" s="30"/>
      <c r="C50" s="30"/>
      <c r="D50" s="13"/>
      <c r="E50" s="14"/>
      <c r="F50" s="15"/>
      <c r="G50" s="15"/>
    </row>
    <row r="51" spans="1:7" x14ac:dyDescent="0.3">
      <c r="A51" s="21" t="s">
        <v>128</v>
      </c>
      <c r="B51" s="32"/>
      <c r="C51" s="32"/>
      <c r="D51" s="22"/>
      <c r="E51" s="18">
        <v>1090185.31</v>
      </c>
      <c r="F51" s="19">
        <v>0.97270000000000001</v>
      </c>
      <c r="G51" s="20"/>
    </row>
    <row r="52" spans="1:7" x14ac:dyDescent="0.3">
      <c r="A52" s="12"/>
      <c r="B52" s="30"/>
      <c r="C52" s="30"/>
      <c r="D52" s="13"/>
      <c r="E52" s="14"/>
      <c r="F52" s="15"/>
      <c r="G52" s="15"/>
    </row>
    <row r="53" spans="1:7" x14ac:dyDescent="0.3">
      <c r="A53" s="12"/>
      <c r="B53" s="30"/>
      <c r="C53" s="30"/>
      <c r="D53" s="13"/>
      <c r="E53" s="14"/>
      <c r="F53" s="15"/>
      <c r="G53" s="15"/>
    </row>
    <row r="54" spans="1:7" x14ac:dyDescent="0.3">
      <c r="A54" s="16" t="s">
        <v>129</v>
      </c>
      <c r="B54" s="30"/>
      <c r="C54" s="30"/>
      <c r="D54" s="13"/>
      <c r="E54" s="14"/>
      <c r="F54" s="15"/>
      <c r="G54" s="15"/>
    </row>
    <row r="55" spans="1:7" x14ac:dyDescent="0.3">
      <c r="A55" s="12" t="s">
        <v>130</v>
      </c>
      <c r="B55" s="30"/>
      <c r="C55" s="30"/>
      <c r="D55" s="13"/>
      <c r="E55" s="14">
        <v>8793.4</v>
      </c>
      <c r="F55" s="15">
        <v>7.7999999999999996E-3</v>
      </c>
      <c r="G55" s="15">
        <v>5.4016000000000002E-2</v>
      </c>
    </row>
    <row r="56" spans="1:7" x14ac:dyDescent="0.3">
      <c r="A56" s="16" t="s">
        <v>104</v>
      </c>
      <c r="B56" s="31"/>
      <c r="C56" s="31"/>
      <c r="D56" s="17"/>
      <c r="E56" s="18">
        <v>8793.4</v>
      </c>
      <c r="F56" s="19">
        <v>7.7999999999999996E-3</v>
      </c>
      <c r="G56" s="20"/>
    </row>
    <row r="57" spans="1:7" x14ac:dyDescent="0.3">
      <c r="A57" s="12"/>
      <c r="B57" s="30"/>
      <c r="C57" s="30"/>
      <c r="D57" s="13"/>
      <c r="E57" s="14"/>
      <c r="F57" s="15"/>
      <c r="G57" s="15"/>
    </row>
    <row r="58" spans="1:7" x14ac:dyDescent="0.3">
      <c r="A58" s="21" t="s">
        <v>128</v>
      </c>
      <c r="B58" s="32"/>
      <c r="C58" s="32"/>
      <c r="D58" s="22"/>
      <c r="E58" s="18">
        <v>8793.4</v>
      </c>
      <c r="F58" s="19">
        <v>7.7999999999999996E-3</v>
      </c>
      <c r="G58" s="20"/>
    </row>
    <row r="59" spans="1:7" x14ac:dyDescent="0.3">
      <c r="A59" s="12" t="s">
        <v>131</v>
      </c>
      <c r="B59" s="30"/>
      <c r="C59" s="30"/>
      <c r="D59" s="13"/>
      <c r="E59" s="14">
        <v>21733.981273000001</v>
      </c>
      <c r="F59" s="15">
        <v>1.9390999999999999E-2</v>
      </c>
      <c r="G59" s="15"/>
    </row>
    <row r="60" spans="1:7" x14ac:dyDescent="0.3">
      <c r="A60" s="12" t="s">
        <v>132</v>
      </c>
      <c r="B60" s="30"/>
      <c r="C60" s="30"/>
      <c r="D60" s="13"/>
      <c r="E60" s="14">
        <v>63.838726999999999</v>
      </c>
      <c r="F60" s="15">
        <v>1.0900000000000001E-4</v>
      </c>
      <c r="G60" s="15">
        <v>5.4016000000000002E-2</v>
      </c>
    </row>
    <row r="61" spans="1:7" x14ac:dyDescent="0.3">
      <c r="A61" s="25" t="s">
        <v>133</v>
      </c>
      <c r="B61" s="33"/>
      <c r="C61" s="33"/>
      <c r="D61" s="26"/>
      <c r="E61" s="27">
        <v>1120776.53</v>
      </c>
      <c r="F61" s="28">
        <v>1</v>
      </c>
      <c r="G61" s="28"/>
    </row>
    <row r="63" spans="1:7" x14ac:dyDescent="0.3">
      <c r="A63" s="1" t="s">
        <v>135</v>
      </c>
    </row>
    <row r="66" spans="1:7" x14ac:dyDescent="0.3">
      <c r="A66" s="1" t="s">
        <v>1959</v>
      </c>
    </row>
    <row r="67" spans="1:7" x14ac:dyDescent="0.3">
      <c r="A67" s="47" t="s">
        <v>1960</v>
      </c>
      <c r="B67" s="34" t="s">
        <v>90</v>
      </c>
    </row>
    <row r="68" spans="1:7" x14ac:dyDescent="0.3">
      <c r="A68" t="s">
        <v>1961</v>
      </c>
    </row>
    <row r="69" spans="1:7" x14ac:dyDescent="0.3">
      <c r="A69" t="s">
        <v>1985</v>
      </c>
      <c r="B69" t="s">
        <v>1963</v>
      </c>
      <c r="C69" t="s">
        <v>1963</v>
      </c>
    </row>
    <row r="70" spans="1:7" x14ac:dyDescent="0.3">
      <c r="B70" s="48">
        <v>44771</v>
      </c>
      <c r="C70" s="48">
        <v>44803</v>
      </c>
    </row>
    <row r="71" spans="1:7" x14ac:dyDescent="0.3">
      <c r="A71" t="s">
        <v>1986</v>
      </c>
      <c r="B71">
        <v>1063.8688999999999</v>
      </c>
      <c r="C71">
        <v>1083.3471</v>
      </c>
      <c r="E71" s="2"/>
      <c r="G71"/>
    </row>
    <row r="72" spans="1:7" x14ac:dyDescent="0.3">
      <c r="E72" s="2"/>
      <c r="G72"/>
    </row>
    <row r="73" spans="1:7" x14ac:dyDescent="0.3">
      <c r="A73" t="s">
        <v>1978</v>
      </c>
      <c r="B73" s="34" t="s">
        <v>90</v>
      </c>
    </row>
    <row r="74" spans="1:7" x14ac:dyDescent="0.3">
      <c r="A74" t="s">
        <v>1979</v>
      </c>
      <c r="B74" s="34" t="s">
        <v>90</v>
      </c>
    </row>
    <row r="75" spans="1:7" ht="28.8" x14ac:dyDescent="0.3">
      <c r="A75" s="47" t="s">
        <v>1980</v>
      </c>
      <c r="B75" s="34" t="s">
        <v>90</v>
      </c>
    </row>
    <row r="76" spans="1:7" x14ac:dyDescent="0.3">
      <c r="A76" s="47" t="s">
        <v>1981</v>
      </c>
      <c r="B76" s="34" t="s">
        <v>90</v>
      </c>
    </row>
    <row r="77" spans="1:7" x14ac:dyDescent="0.3">
      <c r="A77" t="s">
        <v>1982</v>
      </c>
      <c r="B77" s="49">
        <v>8.1423249999999996</v>
      </c>
    </row>
    <row r="78" spans="1:7" ht="28.8" x14ac:dyDescent="0.3">
      <c r="A78" s="47" t="s">
        <v>1983</v>
      </c>
      <c r="B78" s="34" t="s">
        <v>90</v>
      </c>
    </row>
    <row r="79" spans="1:7" ht="28.8" x14ac:dyDescent="0.3">
      <c r="A79" s="47" t="s">
        <v>1984</v>
      </c>
      <c r="B79" s="34" t="s">
        <v>90</v>
      </c>
    </row>
    <row r="80" spans="1:7" ht="28.8" x14ac:dyDescent="0.3">
      <c r="A80" s="47" t="s">
        <v>1987</v>
      </c>
      <c r="B80">
        <v>311505.47594879998</v>
      </c>
    </row>
    <row r="81" spans="1:4" x14ac:dyDescent="0.3">
      <c r="A81" t="s">
        <v>2118</v>
      </c>
      <c r="B81" s="34" t="s">
        <v>90</v>
      </c>
    </row>
    <row r="82" spans="1:4" x14ac:dyDescent="0.3">
      <c r="A82" t="s">
        <v>2119</v>
      </c>
      <c r="B82" s="34" t="s">
        <v>90</v>
      </c>
    </row>
    <row r="85" spans="1:4" ht="28.8" x14ac:dyDescent="0.3">
      <c r="A85" s="67" t="s">
        <v>2167</v>
      </c>
      <c r="B85" s="57" t="s">
        <v>2168</v>
      </c>
      <c r="C85" s="57" t="s">
        <v>2125</v>
      </c>
      <c r="D85" s="77" t="s">
        <v>2126</v>
      </c>
    </row>
    <row r="86" spans="1:4" ht="80.400000000000006" customHeight="1" x14ac:dyDescent="0.3">
      <c r="A86" s="72" t="str">
        <f>HYPERLINK("[EDEL_Portfolio Monthly Notes 31-Aug-2022.xlsx]EDBE31!A1","BHARAT Bond ETF - April 2031")</f>
        <v>BHARAT Bond ETF - April 2031</v>
      </c>
      <c r="B86" s="58"/>
      <c r="C86" s="59" t="s">
        <v>2132</v>
      </c>
      <c r="D86"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A0DA-5AFF-44FC-BD3A-0647F98CF9DF}">
  <dimension ref="A1:H74"/>
  <sheetViews>
    <sheetView showGridLines="0" workbookViewId="0">
      <pane ySplit="4" topLeftCell="A65" activePane="bottomLeft" state="frozen"/>
      <selection sqref="A1:B1"/>
      <selection pane="bottomLeft" activeCell="A73" sqref="A73:D73"/>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17</v>
      </c>
      <c r="B1" s="65"/>
      <c r="C1" s="65"/>
      <c r="D1" s="65"/>
      <c r="E1" s="65"/>
      <c r="F1" s="65"/>
      <c r="G1" s="65"/>
      <c r="H1" s="51" t="str">
        <f>HYPERLINK("[EDEL_Portfolio Monthly 31-Aug-2022.xlsx]Index!A1","Index")</f>
        <v>Index</v>
      </c>
    </row>
    <row r="2" spans="1:8" ht="18" x14ac:dyDescent="0.3">
      <c r="A2" s="65" t="s">
        <v>18</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471</v>
      </c>
      <c r="B11" s="30" t="s">
        <v>472</v>
      </c>
      <c r="C11" s="30" t="s">
        <v>156</v>
      </c>
      <c r="D11" s="13">
        <v>83700000</v>
      </c>
      <c r="E11" s="14">
        <v>83785.789999999994</v>
      </c>
      <c r="F11" s="15">
        <v>0.1087</v>
      </c>
      <c r="G11" s="15">
        <v>7.46E-2</v>
      </c>
    </row>
    <row r="12" spans="1:8" x14ac:dyDescent="0.3">
      <c r="A12" s="12" t="s">
        <v>473</v>
      </c>
      <c r="B12" s="30" t="s">
        <v>474</v>
      </c>
      <c r="C12" s="30" t="s">
        <v>140</v>
      </c>
      <c r="D12" s="13">
        <v>84500000</v>
      </c>
      <c r="E12" s="14">
        <v>80674.52</v>
      </c>
      <c r="F12" s="15">
        <v>0.1047</v>
      </c>
      <c r="G12" s="15">
        <v>7.4110999999999996E-2</v>
      </c>
    </row>
    <row r="13" spans="1:8" x14ac:dyDescent="0.3">
      <c r="A13" s="12" t="s">
        <v>475</v>
      </c>
      <c r="B13" s="30" t="s">
        <v>476</v>
      </c>
      <c r="C13" s="30" t="s">
        <v>140</v>
      </c>
      <c r="D13" s="13">
        <v>82000000</v>
      </c>
      <c r="E13" s="14">
        <v>78846.53</v>
      </c>
      <c r="F13" s="15">
        <v>0.1023</v>
      </c>
      <c r="G13" s="15">
        <v>7.4399999999999994E-2</v>
      </c>
    </row>
    <row r="14" spans="1:8" x14ac:dyDescent="0.3">
      <c r="A14" s="12" t="s">
        <v>477</v>
      </c>
      <c r="B14" s="30" t="s">
        <v>478</v>
      </c>
      <c r="C14" s="30" t="s">
        <v>140</v>
      </c>
      <c r="D14" s="13">
        <v>80000000</v>
      </c>
      <c r="E14" s="14">
        <v>76669.84</v>
      </c>
      <c r="F14" s="15">
        <v>9.9500000000000005E-2</v>
      </c>
      <c r="G14" s="15">
        <v>7.5399999999999995E-2</v>
      </c>
    </row>
    <row r="15" spans="1:8" x14ac:dyDescent="0.3">
      <c r="A15" s="12" t="s">
        <v>479</v>
      </c>
      <c r="B15" s="30" t="s">
        <v>480</v>
      </c>
      <c r="C15" s="30" t="s">
        <v>140</v>
      </c>
      <c r="D15" s="13">
        <v>80000000</v>
      </c>
      <c r="E15" s="14">
        <v>76451.679999999993</v>
      </c>
      <c r="F15" s="15">
        <v>9.9199999999999997E-2</v>
      </c>
      <c r="G15" s="15">
        <v>7.5800000000000006E-2</v>
      </c>
    </row>
    <row r="16" spans="1:8" x14ac:dyDescent="0.3">
      <c r="A16" s="12" t="s">
        <v>481</v>
      </c>
      <c r="B16" s="30" t="s">
        <v>482</v>
      </c>
      <c r="C16" s="30" t="s">
        <v>140</v>
      </c>
      <c r="D16" s="13">
        <v>75000000</v>
      </c>
      <c r="E16" s="14">
        <v>72368.25</v>
      </c>
      <c r="F16" s="15">
        <v>9.3899999999999997E-2</v>
      </c>
      <c r="G16" s="15">
        <v>7.3949000000000001E-2</v>
      </c>
    </row>
    <row r="17" spans="1:7" x14ac:dyDescent="0.3">
      <c r="A17" s="12" t="s">
        <v>483</v>
      </c>
      <c r="B17" s="30" t="s">
        <v>484</v>
      </c>
      <c r="C17" s="30" t="s">
        <v>140</v>
      </c>
      <c r="D17" s="13">
        <v>50500000</v>
      </c>
      <c r="E17" s="14">
        <v>51654.68</v>
      </c>
      <c r="F17" s="15">
        <v>6.7000000000000004E-2</v>
      </c>
      <c r="G17" s="15">
        <v>7.4448E-2</v>
      </c>
    </row>
    <row r="18" spans="1:7" x14ac:dyDescent="0.3">
      <c r="A18" s="12" t="s">
        <v>485</v>
      </c>
      <c r="B18" s="30" t="s">
        <v>486</v>
      </c>
      <c r="C18" s="30" t="s">
        <v>140</v>
      </c>
      <c r="D18" s="13">
        <v>50000000</v>
      </c>
      <c r="E18" s="14">
        <v>47929.3</v>
      </c>
      <c r="F18" s="15">
        <v>6.2199999999999998E-2</v>
      </c>
      <c r="G18" s="15">
        <v>7.46E-2</v>
      </c>
    </row>
    <row r="19" spans="1:7" x14ac:dyDescent="0.3">
      <c r="A19" s="12" t="s">
        <v>487</v>
      </c>
      <c r="B19" s="30" t="s">
        <v>488</v>
      </c>
      <c r="C19" s="30" t="s">
        <v>140</v>
      </c>
      <c r="D19" s="13">
        <v>39500000</v>
      </c>
      <c r="E19" s="14">
        <v>40423.19</v>
      </c>
      <c r="F19" s="15">
        <v>5.2499999999999998E-2</v>
      </c>
      <c r="G19" s="15">
        <v>7.4574000000000001E-2</v>
      </c>
    </row>
    <row r="20" spans="1:7" x14ac:dyDescent="0.3">
      <c r="A20" s="12" t="s">
        <v>489</v>
      </c>
      <c r="B20" s="30" t="s">
        <v>490</v>
      </c>
      <c r="C20" s="30" t="s">
        <v>140</v>
      </c>
      <c r="D20" s="13">
        <v>38000000</v>
      </c>
      <c r="E20" s="14">
        <v>36327.51</v>
      </c>
      <c r="F20" s="15">
        <v>4.7199999999999999E-2</v>
      </c>
      <c r="G20" s="15">
        <v>7.5050000000000006E-2</v>
      </c>
    </row>
    <row r="21" spans="1:7" x14ac:dyDescent="0.3">
      <c r="A21" s="12" t="s">
        <v>491</v>
      </c>
      <c r="B21" s="30" t="s">
        <v>492</v>
      </c>
      <c r="C21" s="30" t="s">
        <v>140</v>
      </c>
      <c r="D21" s="13">
        <v>16500000</v>
      </c>
      <c r="E21" s="14">
        <v>16040.33</v>
      </c>
      <c r="F21" s="15">
        <v>2.0799999999999999E-2</v>
      </c>
      <c r="G21" s="15">
        <v>7.3499999999999996E-2</v>
      </c>
    </row>
    <row r="22" spans="1:7" x14ac:dyDescent="0.3">
      <c r="A22" s="12" t="s">
        <v>493</v>
      </c>
      <c r="B22" s="30" t="s">
        <v>494</v>
      </c>
      <c r="C22" s="30" t="s">
        <v>140</v>
      </c>
      <c r="D22" s="13">
        <v>11500000</v>
      </c>
      <c r="E22" s="14">
        <v>11160</v>
      </c>
      <c r="F22" s="15">
        <v>1.4500000000000001E-2</v>
      </c>
      <c r="G22" s="15">
        <v>7.3499999999999996E-2</v>
      </c>
    </row>
    <row r="23" spans="1:7" x14ac:dyDescent="0.3">
      <c r="A23" s="12" t="s">
        <v>495</v>
      </c>
      <c r="B23" s="30" t="s">
        <v>496</v>
      </c>
      <c r="C23" s="30" t="s">
        <v>140</v>
      </c>
      <c r="D23" s="13">
        <v>10000000</v>
      </c>
      <c r="E23" s="14">
        <v>9958.1299999999992</v>
      </c>
      <c r="F23" s="15">
        <v>1.29E-2</v>
      </c>
      <c r="G23" s="15">
        <v>7.4399999999999994E-2</v>
      </c>
    </row>
    <row r="24" spans="1:7" x14ac:dyDescent="0.3">
      <c r="A24" s="12" t="s">
        <v>497</v>
      </c>
      <c r="B24" s="30" t="s">
        <v>498</v>
      </c>
      <c r="C24" s="30" t="s">
        <v>140</v>
      </c>
      <c r="D24" s="13">
        <v>8000000</v>
      </c>
      <c r="E24" s="14">
        <v>7651.69</v>
      </c>
      <c r="F24" s="15">
        <v>9.9000000000000008E-3</v>
      </c>
      <c r="G24" s="15">
        <v>7.3660000000000003E-2</v>
      </c>
    </row>
    <row r="25" spans="1:7" x14ac:dyDescent="0.3">
      <c r="A25" s="12" t="s">
        <v>499</v>
      </c>
      <c r="B25" s="30" t="s">
        <v>500</v>
      </c>
      <c r="C25" s="30" t="s">
        <v>140</v>
      </c>
      <c r="D25" s="13">
        <v>3500000</v>
      </c>
      <c r="E25" s="14">
        <v>3500.21</v>
      </c>
      <c r="F25" s="15">
        <v>4.4999999999999997E-3</v>
      </c>
      <c r="G25" s="15">
        <v>7.4300000000000005E-2</v>
      </c>
    </row>
    <row r="26" spans="1:7" x14ac:dyDescent="0.3">
      <c r="A26" s="12" t="s">
        <v>501</v>
      </c>
      <c r="B26" s="30" t="s">
        <v>502</v>
      </c>
      <c r="C26" s="30" t="s">
        <v>156</v>
      </c>
      <c r="D26" s="13">
        <v>1000000</v>
      </c>
      <c r="E26" s="14">
        <v>1052.93</v>
      </c>
      <c r="F26" s="15">
        <v>1.4E-3</v>
      </c>
      <c r="G26" s="15">
        <v>7.3950000000000002E-2</v>
      </c>
    </row>
    <row r="27" spans="1:7" x14ac:dyDescent="0.3">
      <c r="A27" s="16" t="s">
        <v>104</v>
      </c>
      <c r="B27" s="31"/>
      <c r="C27" s="31"/>
      <c r="D27" s="17"/>
      <c r="E27" s="18">
        <v>694494.58</v>
      </c>
      <c r="F27" s="19">
        <v>0.9012</v>
      </c>
      <c r="G27" s="20"/>
    </row>
    <row r="28" spans="1:7" x14ac:dyDescent="0.3">
      <c r="A28" s="12"/>
      <c r="B28" s="30"/>
      <c r="C28" s="30"/>
      <c r="D28" s="13"/>
      <c r="E28" s="14"/>
      <c r="F28" s="15"/>
      <c r="G28" s="15"/>
    </row>
    <row r="29" spans="1:7" x14ac:dyDescent="0.3">
      <c r="A29" s="16" t="s">
        <v>405</v>
      </c>
      <c r="B29" s="30"/>
      <c r="C29" s="30"/>
      <c r="D29" s="13"/>
      <c r="E29" s="14"/>
      <c r="F29" s="15"/>
      <c r="G29" s="15"/>
    </row>
    <row r="30" spans="1:7" x14ac:dyDescent="0.3">
      <c r="A30" s="12" t="s">
        <v>503</v>
      </c>
      <c r="B30" s="30" t="s">
        <v>504</v>
      </c>
      <c r="C30" s="30" t="s">
        <v>95</v>
      </c>
      <c r="D30" s="13">
        <v>28000000</v>
      </c>
      <c r="E30" s="14">
        <v>26772.34</v>
      </c>
      <c r="F30" s="15">
        <v>3.4700000000000002E-2</v>
      </c>
      <c r="G30" s="15">
        <v>7.1891999999999998E-2</v>
      </c>
    </row>
    <row r="31" spans="1:7" x14ac:dyDescent="0.3">
      <c r="A31" s="16" t="s">
        <v>104</v>
      </c>
      <c r="B31" s="31"/>
      <c r="C31" s="31"/>
      <c r="D31" s="17"/>
      <c r="E31" s="18">
        <v>26772.34</v>
      </c>
      <c r="F31" s="19">
        <v>3.4700000000000002E-2</v>
      </c>
      <c r="G31" s="20"/>
    </row>
    <row r="32" spans="1:7" x14ac:dyDescent="0.3">
      <c r="A32" s="12"/>
      <c r="B32" s="30"/>
      <c r="C32" s="30"/>
      <c r="D32" s="13"/>
      <c r="E32" s="14"/>
      <c r="F32" s="15"/>
      <c r="G32" s="15"/>
    </row>
    <row r="33" spans="1:7" x14ac:dyDescent="0.3">
      <c r="A33" s="16" t="s">
        <v>200</v>
      </c>
      <c r="B33" s="30"/>
      <c r="C33" s="30"/>
      <c r="D33" s="13"/>
      <c r="E33" s="14"/>
      <c r="F33" s="15"/>
      <c r="G33" s="15"/>
    </row>
    <row r="34" spans="1:7" x14ac:dyDescent="0.3">
      <c r="A34" s="16" t="s">
        <v>104</v>
      </c>
      <c r="B34" s="30"/>
      <c r="C34" s="30"/>
      <c r="D34" s="13"/>
      <c r="E34" s="35" t="s">
        <v>90</v>
      </c>
      <c r="F34" s="36" t="s">
        <v>90</v>
      </c>
      <c r="G34" s="15"/>
    </row>
    <row r="35" spans="1:7" x14ac:dyDescent="0.3">
      <c r="A35" s="12"/>
      <c r="B35" s="30"/>
      <c r="C35" s="30"/>
      <c r="D35" s="13"/>
      <c r="E35" s="14"/>
      <c r="F35" s="15"/>
      <c r="G35" s="15"/>
    </row>
    <row r="36" spans="1:7" x14ac:dyDescent="0.3">
      <c r="A36" s="16" t="s">
        <v>201</v>
      </c>
      <c r="B36" s="30"/>
      <c r="C36" s="30"/>
      <c r="D36" s="13"/>
      <c r="E36" s="14"/>
      <c r="F36" s="15"/>
      <c r="G36" s="15"/>
    </row>
    <row r="37" spans="1:7" x14ac:dyDescent="0.3">
      <c r="A37" s="16" t="s">
        <v>104</v>
      </c>
      <c r="B37" s="30"/>
      <c r="C37" s="30"/>
      <c r="D37" s="13"/>
      <c r="E37" s="35" t="s">
        <v>90</v>
      </c>
      <c r="F37" s="36" t="s">
        <v>90</v>
      </c>
      <c r="G37" s="15"/>
    </row>
    <row r="38" spans="1:7" x14ac:dyDescent="0.3">
      <c r="A38" s="12"/>
      <c r="B38" s="30"/>
      <c r="C38" s="30"/>
      <c r="D38" s="13"/>
      <c r="E38" s="14"/>
      <c r="F38" s="15"/>
      <c r="G38" s="15"/>
    </row>
    <row r="39" spans="1:7" x14ac:dyDescent="0.3">
      <c r="A39" s="21" t="s">
        <v>128</v>
      </c>
      <c r="B39" s="32"/>
      <c r="C39" s="32"/>
      <c r="D39" s="22"/>
      <c r="E39" s="18">
        <v>721266.92</v>
      </c>
      <c r="F39" s="19">
        <v>0.93589999999999995</v>
      </c>
      <c r="G39" s="20"/>
    </row>
    <row r="40" spans="1:7" x14ac:dyDescent="0.3">
      <c r="A40" s="12"/>
      <c r="B40" s="30"/>
      <c r="C40" s="30"/>
      <c r="D40" s="13"/>
      <c r="E40" s="14"/>
      <c r="F40" s="15"/>
      <c r="G40" s="15"/>
    </row>
    <row r="41" spans="1:7" x14ac:dyDescent="0.3">
      <c r="A41" s="12"/>
      <c r="B41" s="30"/>
      <c r="C41" s="30"/>
      <c r="D41" s="13"/>
      <c r="E41" s="14"/>
      <c r="F41" s="15"/>
      <c r="G41" s="15"/>
    </row>
    <row r="42" spans="1:7" x14ac:dyDescent="0.3">
      <c r="A42" s="16" t="s">
        <v>129</v>
      </c>
      <c r="B42" s="30"/>
      <c r="C42" s="30"/>
      <c r="D42" s="13"/>
      <c r="E42" s="14"/>
      <c r="F42" s="15"/>
      <c r="G42" s="15"/>
    </row>
    <row r="43" spans="1:7" x14ac:dyDescent="0.3">
      <c r="A43" s="12" t="s">
        <v>130</v>
      </c>
      <c r="B43" s="30"/>
      <c r="C43" s="30"/>
      <c r="D43" s="13"/>
      <c r="E43" s="14">
        <v>20233.009999999998</v>
      </c>
      <c r="F43" s="15">
        <v>2.63E-2</v>
      </c>
      <c r="G43" s="15">
        <v>5.4016000000000002E-2</v>
      </c>
    </row>
    <row r="44" spans="1:7" x14ac:dyDescent="0.3">
      <c r="A44" s="16" t="s">
        <v>104</v>
      </c>
      <c r="B44" s="31"/>
      <c r="C44" s="31"/>
      <c r="D44" s="17"/>
      <c r="E44" s="18">
        <v>20233.009999999998</v>
      </c>
      <c r="F44" s="19">
        <v>2.63E-2</v>
      </c>
      <c r="G44" s="20"/>
    </row>
    <row r="45" spans="1:7" x14ac:dyDescent="0.3">
      <c r="A45" s="12"/>
      <c r="B45" s="30"/>
      <c r="C45" s="30"/>
      <c r="D45" s="13"/>
      <c r="E45" s="14"/>
      <c r="F45" s="15"/>
      <c r="G45" s="15"/>
    </row>
    <row r="46" spans="1:7" x14ac:dyDescent="0.3">
      <c r="A46" s="21" t="s">
        <v>128</v>
      </c>
      <c r="B46" s="32"/>
      <c r="C46" s="32"/>
      <c r="D46" s="22"/>
      <c r="E46" s="18">
        <v>20233.009999999998</v>
      </c>
      <c r="F46" s="19">
        <v>2.63E-2</v>
      </c>
      <c r="G46" s="20"/>
    </row>
    <row r="47" spans="1:7" x14ac:dyDescent="0.3">
      <c r="A47" s="12" t="s">
        <v>131</v>
      </c>
      <c r="B47" s="30"/>
      <c r="C47" s="30"/>
      <c r="D47" s="13"/>
      <c r="E47" s="14">
        <v>28796.229423000001</v>
      </c>
      <c r="F47" s="15">
        <v>3.7376E-2</v>
      </c>
      <c r="G47" s="15"/>
    </row>
    <row r="48" spans="1:7" x14ac:dyDescent="0.3">
      <c r="A48" s="12" t="s">
        <v>132</v>
      </c>
      <c r="B48" s="30"/>
      <c r="C48" s="30"/>
      <c r="D48" s="13"/>
      <c r="E48" s="14">
        <v>148.47057699999999</v>
      </c>
      <c r="F48" s="15">
        <v>4.2400000000000001E-4</v>
      </c>
      <c r="G48" s="15">
        <v>5.4016000000000002E-2</v>
      </c>
    </row>
    <row r="49" spans="1:7" x14ac:dyDescent="0.3">
      <c r="A49" s="25" t="s">
        <v>133</v>
      </c>
      <c r="B49" s="33"/>
      <c r="C49" s="33"/>
      <c r="D49" s="26"/>
      <c r="E49" s="27">
        <v>770444.63</v>
      </c>
      <c r="F49" s="28">
        <v>1</v>
      </c>
      <c r="G49" s="28"/>
    </row>
    <row r="51" spans="1:7" x14ac:dyDescent="0.3">
      <c r="A51" s="1" t="s">
        <v>135</v>
      </c>
    </row>
    <row r="54" spans="1:7" x14ac:dyDescent="0.3">
      <c r="A54" s="1" t="s">
        <v>1959</v>
      </c>
    </row>
    <row r="55" spans="1:7" x14ac:dyDescent="0.3">
      <c r="A55" s="47" t="s">
        <v>1960</v>
      </c>
      <c r="B55" s="34" t="s">
        <v>90</v>
      </c>
    </row>
    <row r="56" spans="1:7" x14ac:dyDescent="0.3">
      <c r="A56" t="s">
        <v>1961</v>
      </c>
    </row>
    <row r="57" spans="1:7" x14ac:dyDescent="0.3">
      <c r="A57" t="s">
        <v>1985</v>
      </c>
      <c r="B57" t="s">
        <v>1963</v>
      </c>
      <c r="C57" t="s">
        <v>1963</v>
      </c>
    </row>
    <row r="58" spans="1:7" x14ac:dyDescent="0.3">
      <c r="B58" s="48">
        <v>44771</v>
      </c>
      <c r="C58" s="48">
        <v>44803</v>
      </c>
    </row>
    <row r="59" spans="1:7" x14ac:dyDescent="0.3">
      <c r="A59" t="s">
        <v>1986</v>
      </c>
      <c r="B59">
        <v>996.58510000000001</v>
      </c>
      <c r="C59">
        <v>1012.7511</v>
      </c>
      <c r="E59" s="2"/>
      <c r="G59"/>
    </row>
    <row r="60" spans="1:7" x14ac:dyDescent="0.3">
      <c r="E60" s="2"/>
      <c r="G60"/>
    </row>
    <row r="61" spans="1:7" x14ac:dyDescent="0.3">
      <c r="A61" t="s">
        <v>1978</v>
      </c>
      <c r="B61" s="34" t="s">
        <v>90</v>
      </c>
    </row>
    <row r="62" spans="1:7" x14ac:dyDescent="0.3">
      <c r="A62" t="s">
        <v>1979</v>
      </c>
      <c r="B62" s="34" t="s">
        <v>90</v>
      </c>
    </row>
    <row r="63" spans="1:7" ht="28.8" x14ac:dyDescent="0.3">
      <c r="A63" s="47" t="s">
        <v>1980</v>
      </c>
      <c r="B63" s="34" t="s">
        <v>90</v>
      </c>
    </row>
    <row r="64" spans="1:7" x14ac:dyDescent="0.3">
      <c r="A64" s="47" t="s">
        <v>1981</v>
      </c>
      <c r="B64" s="34" t="s">
        <v>90</v>
      </c>
    </row>
    <row r="65" spans="1:4" x14ac:dyDescent="0.3">
      <c r="A65" t="s">
        <v>1982</v>
      </c>
      <c r="B65" s="49">
        <v>8.9560999999999993</v>
      </c>
    </row>
    <row r="66" spans="1:4" ht="28.8" x14ac:dyDescent="0.3">
      <c r="A66" s="47" t="s">
        <v>1983</v>
      </c>
      <c r="B66" s="34" t="s">
        <v>90</v>
      </c>
    </row>
    <row r="67" spans="1:4" ht="28.8" x14ac:dyDescent="0.3">
      <c r="A67" s="47" t="s">
        <v>1984</v>
      </c>
      <c r="B67" s="34" t="s">
        <v>90</v>
      </c>
    </row>
    <row r="68" spans="1:4" ht="28.8" x14ac:dyDescent="0.3">
      <c r="A68" s="47" t="s">
        <v>1987</v>
      </c>
      <c r="B68" s="54">
        <v>216779.615135</v>
      </c>
    </row>
    <row r="69" spans="1:4" x14ac:dyDescent="0.3">
      <c r="A69" t="s">
        <v>2118</v>
      </c>
      <c r="B69" s="34" t="s">
        <v>90</v>
      </c>
    </row>
    <row r="70" spans="1:4" x14ac:dyDescent="0.3">
      <c r="A70" t="s">
        <v>2119</v>
      </c>
      <c r="B70" s="34" t="s">
        <v>90</v>
      </c>
    </row>
    <row r="73" spans="1:4" ht="28.8" x14ac:dyDescent="0.3">
      <c r="A73" s="67" t="s">
        <v>2167</v>
      </c>
      <c r="B73" s="57" t="s">
        <v>2168</v>
      </c>
      <c r="C73" s="57" t="s">
        <v>2125</v>
      </c>
      <c r="D73" s="77" t="s">
        <v>2126</v>
      </c>
    </row>
    <row r="74" spans="1:4" ht="73.8" customHeight="1" x14ac:dyDescent="0.3">
      <c r="A74" s="72" t="str">
        <f>HYPERLINK("[EDEL_Portfolio Monthly Notes 31-Aug-2022.xlsx]EDBE32!A1","BHARAT Bond ETF - April 2032")</f>
        <v>BHARAT Bond ETF - April 2032</v>
      </c>
      <c r="B74" s="61"/>
      <c r="C74" s="59" t="s">
        <v>2133</v>
      </c>
      <c r="D74"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E85C-3DD8-4D4F-8230-3865875110C8}">
  <dimension ref="A1:H101"/>
  <sheetViews>
    <sheetView showGridLines="0" workbookViewId="0">
      <pane ySplit="4" topLeftCell="A91" activePane="bottomLeft" state="frozen"/>
      <selection sqref="A1:B1"/>
      <selection pane="bottomLeft" activeCell="A100" sqref="A100:F100"/>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19</v>
      </c>
      <c r="B1" s="65"/>
      <c r="C1" s="65"/>
      <c r="D1" s="65"/>
      <c r="E1" s="65"/>
      <c r="F1" s="65"/>
      <c r="G1" s="65"/>
      <c r="H1" s="51" t="str">
        <f>HYPERLINK("[EDEL_Portfolio Monthly 31-Aug-2022.xlsx]Index!A1","Index")</f>
        <v>Index</v>
      </c>
    </row>
    <row r="2" spans="1:8" ht="18" x14ac:dyDescent="0.3">
      <c r="A2" s="65" t="s">
        <v>20</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505</v>
      </c>
      <c r="B11" s="30" t="s">
        <v>506</v>
      </c>
      <c r="C11" s="30" t="s">
        <v>145</v>
      </c>
      <c r="D11" s="13">
        <v>3000000</v>
      </c>
      <c r="E11" s="14">
        <v>3176.74</v>
      </c>
      <c r="F11" s="15">
        <v>8.3900000000000002E-2</v>
      </c>
      <c r="G11" s="15">
        <v>7.3494000000000004E-2</v>
      </c>
    </row>
    <row r="12" spans="1:8" x14ac:dyDescent="0.3">
      <c r="A12" s="12" t="s">
        <v>507</v>
      </c>
      <c r="B12" s="30" t="s">
        <v>508</v>
      </c>
      <c r="C12" s="30" t="s">
        <v>140</v>
      </c>
      <c r="D12" s="13">
        <v>3000000</v>
      </c>
      <c r="E12" s="14">
        <v>3155.08</v>
      </c>
      <c r="F12" s="15">
        <v>8.3299999999999999E-2</v>
      </c>
      <c r="G12" s="15">
        <v>7.3635999999999993E-2</v>
      </c>
    </row>
    <row r="13" spans="1:8" x14ac:dyDescent="0.3">
      <c r="A13" s="12" t="s">
        <v>344</v>
      </c>
      <c r="B13" s="30" t="s">
        <v>345</v>
      </c>
      <c r="C13" s="30" t="s">
        <v>140</v>
      </c>
      <c r="D13" s="13">
        <v>3000000</v>
      </c>
      <c r="E13" s="14">
        <v>3020.65</v>
      </c>
      <c r="F13" s="15">
        <v>7.9699999999999993E-2</v>
      </c>
      <c r="G13" s="15">
        <v>7.3450000000000001E-2</v>
      </c>
    </row>
    <row r="14" spans="1:8" x14ac:dyDescent="0.3">
      <c r="A14" s="12" t="s">
        <v>328</v>
      </c>
      <c r="B14" s="30" t="s">
        <v>329</v>
      </c>
      <c r="C14" s="30" t="s">
        <v>197</v>
      </c>
      <c r="D14" s="13">
        <v>3000000</v>
      </c>
      <c r="E14" s="14">
        <v>3016.92</v>
      </c>
      <c r="F14" s="15">
        <v>7.9600000000000004E-2</v>
      </c>
      <c r="G14" s="15">
        <v>7.2999999999999995E-2</v>
      </c>
    </row>
    <row r="15" spans="1:8" x14ac:dyDescent="0.3">
      <c r="A15" s="12" t="s">
        <v>509</v>
      </c>
      <c r="B15" s="30" t="s">
        <v>510</v>
      </c>
      <c r="C15" s="30" t="s">
        <v>140</v>
      </c>
      <c r="D15" s="13">
        <v>2500000</v>
      </c>
      <c r="E15" s="14">
        <v>2632.45</v>
      </c>
      <c r="F15" s="15">
        <v>6.9500000000000006E-2</v>
      </c>
      <c r="G15" s="15">
        <v>7.2198999999999999E-2</v>
      </c>
    </row>
    <row r="16" spans="1:8" x14ac:dyDescent="0.3">
      <c r="A16" s="12" t="s">
        <v>369</v>
      </c>
      <c r="B16" s="30" t="s">
        <v>370</v>
      </c>
      <c r="C16" s="30" t="s">
        <v>140</v>
      </c>
      <c r="D16" s="13">
        <v>1850000</v>
      </c>
      <c r="E16" s="14">
        <v>1981.54</v>
      </c>
      <c r="F16" s="15">
        <v>5.2299999999999999E-2</v>
      </c>
      <c r="G16" s="15">
        <v>7.4369000000000005E-2</v>
      </c>
    </row>
    <row r="17" spans="1:7" x14ac:dyDescent="0.3">
      <c r="A17" s="12" t="s">
        <v>310</v>
      </c>
      <c r="B17" s="30" t="s">
        <v>311</v>
      </c>
      <c r="C17" s="30" t="s">
        <v>140</v>
      </c>
      <c r="D17" s="13">
        <v>1990000</v>
      </c>
      <c r="E17" s="14">
        <v>1952.6</v>
      </c>
      <c r="F17" s="15">
        <v>5.1499999999999997E-2</v>
      </c>
      <c r="G17" s="15">
        <v>7.3524999999999993E-2</v>
      </c>
    </row>
    <row r="18" spans="1:7" x14ac:dyDescent="0.3">
      <c r="A18" s="12" t="s">
        <v>358</v>
      </c>
      <c r="B18" s="30" t="s">
        <v>359</v>
      </c>
      <c r="C18" s="30" t="s">
        <v>360</v>
      </c>
      <c r="D18" s="13">
        <v>1900000</v>
      </c>
      <c r="E18" s="14">
        <v>1928.14</v>
      </c>
      <c r="F18" s="15">
        <v>5.0900000000000001E-2</v>
      </c>
      <c r="G18" s="15">
        <v>7.3599999999999999E-2</v>
      </c>
    </row>
    <row r="19" spans="1:7" x14ac:dyDescent="0.3">
      <c r="A19" s="12" t="s">
        <v>336</v>
      </c>
      <c r="B19" s="30" t="s">
        <v>337</v>
      </c>
      <c r="C19" s="30" t="s">
        <v>140</v>
      </c>
      <c r="D19" s="13">
        <v>1300000</v>
      </c>
      <c r="E19" s="14">
        <v>1308.6400000000001</v>
      </c>
      <c r="F19" s="15">
        <v>3.4500000000000003E-2</v>
      </c>
      <c r="G19" s="15">
        <v>7.3599999999999999E-2</v>
      </c>
    </row>
    <row r="20" spans="1:7" x14ac:dyDescent="0.3">
      <c r="A20" s="12" t="s">
        <v>511</v>
      </c>
      <c r="B20" s="30" t="s">
        <v>512</v>
      </c>
      <c r="C20" s="30" t="s">
        <v>140</v>
      </c>
      <c r="D20" s="13">
        <v>1000000</v>
      </c>
      <c r="E20" s="14">
        <v>1082.4100000000001</v>
      </c>
      <c r="F20" s="15">
        <v>2.86E-2</v>
      </c>
      <c r="G20" s="15">
        <v>7.3050000000000004E-2</v>
      </c>
    </row>
    <row r="21" spans="1:7" x14ac:dyDescent="0.3">
      <c r="A21" s="12" t="s">
        <v>363</v>
      </c>
      <c r="B21" s="30" t="s">
        <v>364</v>
      </c>
      <c r="C21" s="30" t="s">
        <v>156</v>
      </c>
      <c r="D21" s="13">
        <v>1000000</v>
      </c>
      <c r="E21" s="14">
        <v>1048.8499999999999</v>
      </c>
      <c r="F21" s="15">
        <v>2.7699999999999999E-2</v>
      </c>
      <c r="G21" s="15">
        <v>7.2985999999999995E-2</v>
      </c>
    </row>
    <row r="22" spans="1:7" x14ac:dyDescent="0.3">
      <c r="A22" s="12" t="s">
        <v>513</v>
      </c>
      <c r="B22" s="30" t="s">
        <v>514</v>
      </c>
      <c r="C22" s="30" t="s">
        <v>140</v>
      </c>
      <c r="D22" s="13">
        <v>1000000</v>
      </c>
      <c r="E22" s="14">
        <v>1046.6099999999999</v>
      </c>
      <c r="F22" s="15">
        <v>2.76E-2</v>
      </c>
      <c r="G22" s="15">
        <v>7.3552000000000006E-2</v>
      </c>
    </row>
    <row r="23" spans="1:7" x14ac:dyDescent="0.3">
      <c r="A23" s="12" t="s">
        <v>515</v>
      </c>
      <c r="B23" s="30" t="s">
        <v>516</v>
      </c>
      <c r="C23" s="30" t="s">
        <v>140</v>
      </c>
      <c r="D23" s="13">
        <v>1000000</v>
      </c>
      <c r="E23" s="14">
        <v>1045.3800000000001</v>
      </c>
      <c r="F23" s="15">
        <v>2.76E-2</v>
      </c>
      <c r="G23" s="15">
        <v>7.3599999999999999E-2</v>
      </c>
    </row>
    <row r="24" spans="1:7" x14ac:dyDescent="0.3">
      <c r="A24" s="12" t="s">
        <v>356</v>
      </c>
      <c r="B24" s="30" t="s">
        <v>357</v>
      </c>
      <c r="C24" s="30" t="s">
        <v>145</v>
      </c>
      <c r="D24" s="13">
        <v>1000000</v>
      </c>
      <c r="E24" s="14">
        <v>1035.06</v>
      </c>
      <c r="F24" s="15">
        <v>2.7300000000000001E-2</v>
      </c>
      <c r="G24" s="15">
        <v>7.3999999999999996E-2</v>
      </c>
    </row>
    <row r="25" spans="1:7" x14ac:dyDescent="0.3">
      <c r="A25" s="12" t="s">
        <v>399</v>
      </c>
      <c r="B25" s="30" t="s">
        <v>400</v>
      </c>
      <c r="C25" s="30" t="s">
        <v>140</v>
      </c>
      <c r="D25" s="13">
        <v>1000000</v>
      </c>
      <c r="E25" s="14">
        <v>1004.45</v>
      </c>
      <c r="F25" s="15">
        <v>2.6499999999999999E-2</v>
      </c>
      <c r="G25" s="15">
        <v>7.2499999999999995E-2</v>
      </c>
    </row>
    <row r="26" spans="1:7" x14ac:dyDescent="0.3">
      <c r="A26" s="12" t="s">
        <v>312</v>
      </c>
      <c r="B26" s="30" t="s">
        <v>313</v>
      </c>
      <c r="C26" s="30" t="s">
        <v>140</v>
      </c>
      <c r="D26" s="13">
        <v>1000000</v>
      </c>
      <c r="E26" s="14">
        <v>995.99</v>
      </c>
      <c r="F26" s="15">
        <v>2.63E-2</v>
      </c>
      <c r="G26" s="15">
        <v>7.4700000000000003E-2</v>
      </c>
    </row>
    <row r="27" spans="1:7" x14ac:dyDescent="0.3">
      <c r="A27" s="12" t="s">
        <v>330</v>
      </c>
      <c r="B27" s="30" t="s">
        <v>331</v>
      </c>
      <c r="C27" s="30" t="s">
        <v>140</v>
      </c>
      <c r="D27" s="13">
        <v>800000</v>
      </c>
      <c r="E27" s="14">
        <v>800.13</v>
      </c>
      <c r="F27" s="15">
        <v>2.1100000000000001E-2</v>
      </c>
      <c r="G27" s="15">
        <v>7.485E-2</v>
      </c>
    </row>
    <row r="28" spans="1:7" x14ac:dyDescent="0.3">
      <c r="A28" s="12" t="s">
        <v>517</v>
      </c>
      <c r="B28" s="30" t="s">
        <v>518</v>
      </c>
      <c r="C28" s="30" t="s">
        <v>360</v>
      </c>
      <c r="D28" s="13">
        <v>500000</v>
      </c>
      <c r="E28" s="14">
        <v>539.52</v>
      </c>
      <c r="F28" s="15">
        <v>1.4200000000000001E-2</v>
      </c>
      <c r="G28" s="15">
        <v>7.3599999999999999E-2</v>
      </c>
    </row>
    <row r="29" spans="1:7" x14ac:dyDescent="0.3">
      <c r="A29" s="12" t="s">
        <v>519</v>
      </c>
      <c r="B29" s="30" t="s">
        <v>520</v>
      </c>
      <c r="C29" s="30" t="s">
        <v>140</v>
      </c>
      <c r="D29" s="13">
        <v>500000</v>
      </c>
      <c r="E29" s="14">
        <v>532.6</v>
      </c>
      <c r="F29" s="15">
        <v>1.41E-2</v>
      </c>
      <c r="G29" s="15">
        <v>7.3550000000000004E-2</v>
      </c>
    </row>
    <row r="30" spans="1:7" x14ac:dyDescent="0.3">
      <c r="A30" s="12" t="s">
        <v>326</v>
      </c>
      <c r="B30" s="30" t="s">
        <v>327</v>
      </c>
      <c r="C30" s="30" t="s">
        <v>140</v>
      </c>
      <c r="D30" s="13">
        <v>500000</v>
      </c>
      <c r="E30" s="14">
        <v>509.04</v>
      </c>
      <c r="F30" s="15">
        <v>1.34E-2</v>
      </c>
      <c r="G30" s="15">
        <v>7.3599999999999999E-2</v>
      </c>
    </row>
    <row r="31" spans="1:7" x14ac:dyDescent="0.3">
      <c r="A31" s="12" t="s">
        <v>521</v>
      </c>
      <c r="B31" s="30" t="s">
        <v>522</v>
      </c>
      <c r="C31" s="30" t="s">
        <v>140</v>
      </c>
      <c r="D31" s="13">
        <v>120000</v>
      </c>
      <c r="E31" s="14">
        <v>130.9</v>
      </c>
      <c r="F31" s="15">
        <v>3.5000000000000001E-3</v>
      </c>
      <c r="G31" s="15">
        <v>7.3550000000000004E-2</v>
      </c>
    </row>
    <row r="32" spans="1:7" x14ac:dyDescent="0.3">
      <c r="A32" s="12" t="s">
        <v>523</v>
      </c>
      <c r="B32" s="30" t="s">
        <v>524</v>
      </c>
      <c r="C32" s="30" t="s">
        <v>140</v>
      </c>
      <c r="D32" s="13">
        <v>10000</v>
      </c>
      <c r="E32" s="14">
        <v>10.49</v>
      </c>
      <c r="F32" s="15">
        <v>2.9999999999999997E-4</v>
      </c>
      <c r="G32" s="15">
        <v>7.7100000000000002E-2</v>
      </c>
    </row>
    <row r="33" spans="1:7" x14ac:dyDescent="0.3">
      <c r="A33" s="16" t="s">
        <v>104</v>
      </c>
      <c r="B33" s="31"/>
      <c r="C33" s="31"/>
      <c r="D33" s="17"/>
      <c r="E33" s="18">
        <v>31954.19</v>
      </c>
      <c r="F33" s="19">
        <v>0.84340000000000004</v>
      </c>
      <c r="G33" s="20"/>
    </row>
    <row r="34" spans="1:7" x14ac:dyDescent="0.3">
      <c r="A34" s="12"/>
      <c r="B34" s="30"/>
      <c r="C34" s="30"/>
      <c r="D34" s="13"/>
      <c r="E34" s="14"/>
      <c r="F34" s="15"/>
      <c r="G34" s="15"/>
    </row>
    <row r="35" spans="1:7" x14ac:dyDescent="0.3">
      <c r="A35" s="16" t="s">
        <v>405</v>
      </c>
      <c r="B35" s="30"/>
      <c r="C35" s="30"/>
      <c r="D35" s="13"/>
      <c r="E35" s="14"/>
      <c r="F35" s="15"/>
      <c r="G35" s="15"/>
    </row>
    <row r="36" spans="1:7" x14ac:dyDescent="0.3">
      <c r="A36" s="12" t="s">
        <v>410</v>
      </c>
      <c r="B36" s="30" t="s">
        <v>411</v>
      </c>
      <c r="C36" s="30" t="s">
        <v>95</v>
      </c>
      <c r="D36" s="13">
        <v>2500000</v>
      </c>
      <c r="E36" s="14">
        <v>2451.58</v>
      </c>
      <c r="F36" s="15">
        <v>6.4699999999999994E-2</v>
      </c>
      <c r="G36" s="15">
        <v>7.1318000000000006E-2</v>
      </c>
    </row>
    <row r="37" spans="1:7" x14ac:dyDescent="0.3">
      <c r="A37" s="12" t="s">
        <v>408</v>
      </c>
      <c r="B37" s="30" t="s">
        <v>409</v>
      </c>
      <c r="C37" s="30" t="s">
        <v>95</v>
      </c>
      <c r="D37" s="13">
        <v>1000000</v>
      </c>
      <c r="E37" s="14">
        <v>962.5</v>
      </c>
      <c r="F37" s="15">
        <v>2.5399999999999999E-2</v>
      </c>
      <c r="G37" s="15">
        <v>7.1305999999999994E-2</v>
      </c>
    </row>
    <row r="38" spans="1:7" x14ac:dyDescent="0.3">
      <c r="A38" s="16" t="s">
        <v>104</v>
      </c>
      <c r="B38" s="31"/>
      <c r="C38" s="31"/>
      <c r="D38" s="17"/>
      <c r="E38" s="18">
        <v>3414.08</v>
      </c>
      <c r="F38" s="19">
        <v>9.01E-2</v>
      </c>
      <c r="G38" s="20"/>
    </row>
    <row r="39" spans="1:7" x14ac:dyDescent="0.3">
      <c r="A39" s="12"/>
      <c r="B39" s="30"/>
      <c r="C39" s="30"/>
      <c r="D39" s="13"/>
      <c r="E39" s="14"/>
      <c r="F39" s="15"/>
      <c r="G39" s="15"/>
    </row>
    <row r="40" spans="1:7" x14ac:dyDescent="0.3">
      <c r="A40" s="16" t="s">
        <v>200</v>
      </c>
      <c r="B40" s="30"/>
      <c r="C40" s="30"/>
      <c r="D40" s="13"/>
      <c r="E40" s="14"/>
      <c r="F40" s="15"/>
      <c r="G40" s="15"/>
    </row>
    <row r="41" spans="1:7" x14ac:dyDescent="0.3">
      <c r="A41" s="16" t="s">
        <v>104</v>
      </c>
      <c r="B41" s="30"/>
      <c r="C41" s="30"/>
      <c r="D41" s="13"/>
      <c r="E41" s="35" t="s">
        <v>90</v>
      </c>
      <c r="F41" s="36" t="s">
        <v>90</v>
      </c>
      <c r="G41" s="15"/>
    </row>
    <row r="42" spans="1:7" x14ac:dyDescent="0.3">
      <c r="A42" s="12"/>
      <c r="B42" s="30"/>
      <c r="C42" s="30"/>
      <c r="D42" s="13"/>
      <c r="E42" s="14"/>
      <c r="F42" s="15"/>
      <c r="G42" s="15"/>
    </row>
    <row r="43" spans="1:7" x14ac:dyDescent="0.3">
      <c r="A43" s="16" t="s">
        <v>201</v>
      </c>
      <c r="B43" s="30"/>
      <c r="C43" s="30"/>
      <c r="D43" s="13"/>
      <c r="E43" s="14"/>
      <c r="F43" s="15"/>
      <c r="G43" s="15"/>
    </row>
    <row r="44" spans="1:7" x14ac:dyDescent="0.3">
      <c r="A44" s="16" t="s">
        <v>104</v>
      </c>
      <c r="B44" s="30"/>
      <c r="C44" s="30"/>
      <c r="D44" s="13"/>
      <c r="E44" s="35" t="s">
        <v>90</v>
      </c>
      <c r="F44" s="36" t="s">
        <v>90</v>
      </c>
      <c r="G44" s="15"/>
    </row>
    <row r="45" spans="1:7" x14ac:dyDescent="0.3">
      <c r="A45" s="12"/>
      <c r="B45" s="30"/>
      <c r="C45" s="30"/>
      <c r="D45" s="13"/>
      <c r="E45" s="14"/>
      <c r="F45" s="15"/>
      <c r="G45" s="15"/>
    </row>
    <row r="46" spans="1:7" x14ac:dyDescent="0.3">
      <c r="A46" s="21" t="s">
        <v>128</v>
      </c>
      <c r="B46" s="32"/>
      <c r="C46" s="32"/>
      <c r="D46" s="22"/>
      <c r="E46" s="18">
        <v>35368.269999999997</v>
      </c>
      <c r="F46" s="19">
        <v>0.9335</v>
      </c>
      <c r="G46" s="20"/>
    </row>
    <row r="47" spans="1:7" x14ac:dyDescent="0.3">
      <c r="A47" s="12"/>
      <c r="B47" s="30"/>
      <c r="C47" s="30"/>
      <c r="D47" s="13"/>
      <c r="E47" s="14"/>
      <c r="F47" s="15"/>
      <c r="G47" s="15"/>
    </row>
    <row r="48" spans="1:7" x14ac:dyDescent="0.3">
      <c r="A48" s="12"/>
      <c r="B48" s="30"/>
      <c r="C48" s="30"/>
      <c r="D48" s="13"/>
      <c r="E48" s="14"/>
      <c r="F48" s="15"/>
      <c r="G48" s="15"/>
    </row>
    <row r="49" spans="1:7" x14ac:dyDescent="0.3">
      <c r="A49" s="16" t="s">
        <v>129</v>
      </c>
      <c r="B49" s="30"/>
      <c r="C49" s="30"/>
      <c r="D49" s="13"/>
      <c r="E49" s="14"/>
      <c r="F49" s="15"/>
      <c r="G49" s="15"/>
    </row>
    <row r="50" spans="1:7" x14ac:dyDescent="0.3">
      <c r="A50" s="12" t="s">
        <v>130</v>
      </c>
      <c r="B50" s="30"/>
      <c r="C50" s="30"/>
      <c r="D50" s="13"/>
      <c r="E50" s="14">
        <v>1176.6500000000001</v>
      </c>
      <c r="F50" s="15">
        <v>3.1099999999999999E-2</v>
      </c>
      <c r="G50" s="15">
        <v>5.4016000000000002E-2</v>
      </c>
    </row>
    <row r="51" spans="1:7" x14ac:dyDescent="0.3">
      <c r="A51" s="16" t="s">
        <v>104</v>
      </c>
      <c r="B51" s="31"/>
      <c r="C51" s="31"/>
      <c r="D51" s="17"/>
      <c r="E51" s="18">
        <v>1176.6500000000001</v>
      </c>
      <c r="F51" s="19">
        <v>3.1099999999999999E-2</v>
      </c>
      <c r="G51" s="20"/>
    </row>
    <row r="52" spans="1:7" x14ac:dyDescent="0.3">
      <c r="A52" s="12"/>
      <c r="B52" s="30"/>
      <c r="C52" s="30"/>
      <c r="D52" s="13"/>
      <c r="E52" s="14"/>
      <c r="F52" s="15"/>
      <c r="G52" s="15"/>
    </row>
    <row r="53" spans="1:7" x14ac:dyDescent="0.3">
      <c r="A53" s="21" t="s">
        <v>128</v>
      </c>
      <c r="B53" s="32"/>
      <c r="C53" s="32"/>
      <c r="D53" s="22"/>
      <c r="E53" s="18">
        <v>1176.6500000000001</v>
      </c>
      <c r="F53" s="19">
        <v>3.1099999999999999E-2</v>
      </c>
      <c r="G53" s="20"/>
    </row>
    <row r="54" spans="1:7" x14ac:dyDescent="0.3">
      <c r="A54" s="12" t="s">
        <v>131</v>
      </c>
      <c r="B54" s="30"/>
      <c r="C54" s="30"/>
      <c r="D54" s="13"/>
      <c r="E54" s="14">
        <v>1281.6732810999999</v>
      </c>
      <c r="F54" s="15">
        <v>3.3829999999999999E-2</v>
      </c>
      <c r="G54" s="15"/>
    </row>
    <row r="55" spans="1:7" x14ac:dyDescent="0.3">
      <c r="A55" s="12" t="s">
        <v>132</v>
      </c>
      <c r="B55" s="30"/>
      <c r="C55" s="30"/>
      <c r="D55" s="13"/>
      <c r="E55" s="14">
        <v>58.606718899999997</v>
      </c>
      <c r="F55" s="15">
        <v>1.57E-3</v>
      </c>
      <c r="G55" s="15">
        <v>5.4016000000000002E-2</v>
      </c>
    </row>
    <row r="56" spans="1:7" x14ac:dyDescent="0.3">
      <c r="A56" s="25" t="s">
        <v>133</v>
      </c>
      <c r="B56" s="33"/>
      <c r="C56" s="33"/>
      <c r="D56" s="26"/>
      <c r="E56" s="27">
        <v>37885.199999999997</v>
      </c>
      <c r="F56" s="28">
        <v>1</v>
      </c>
      <c r="G56" s="28"/>
    </row>
    <row r="58" spans="1:7" x14ac:dyDescent="0.3">
      <c r="A58" s="1" t="s">
        <v>135</v>
      </c>
    </row>
    <row r="61" spans="1:7" x14ac:dyDescent="0.3">
      <c r="A61" s="1" t="s">
        <v>1959</v>
      </c>
    </row>
    <row r="62" spans="1:7" x14ac:dyDescent="0.3">
      <c r="A62" s="47" t="s">
        <v>1960</v>
      </c>
      <c r="B62" s="34" t="s">
        <v>90</v>
      </c>
    </row>
    <row r="63" spans="1:7" x14ac:dyDescent="0.3">
      <c r="A63" t="s">
        <v>1961</v>
      </c>
    </row>
    <row r="64" spans="1:7" x14ac:dyDescent="0.3">
      <c r="A64" t="s">
        <v>1962</v>
      </c>
      <c r="B64" t="s">
        <v>1963</v>
      </c>
      <c r="C64" t="s">
        <v>1963</v>
      </c>
    </row>
    <row r="65" spans="1:7" x14ac:dyDescent="0.3">
      <c r="B65" s="56">
        <v>44771</v>
      </c>
      <c r="C65" s="56">
        <v>44803</v>
      </c>
    </row>
    <row r="66" spans="1:7" x14ac:dyDescent="0.3">
      <c r="A66" t="s">
        <v>1965</v>
      </c>
      <c r="B66" s="34" t="s">
        <v>1966</v>
      </c>
      <c r="C66" s="34" t="s">
        <v>1966</v>
      </c>
      <c r="E66" s="2"/>
      <c r="G66"/>
    </row>
    <row r="67" spans="1:7" x14ac:dyDescent="0.3">
      <c r="A67" t="s">
        <v>1988</v>
      </c>
      <c r="B67" s="34">
        <v>14.739599999999999</v>
      </c>
      <c r="C67" s="34">
        <v>14.739599999999999</v>
      </c>
      <c r="E67" s="2"/>
      <c r="G67"/>
    </row>
    <row r="68" spans="1:7" x14ac:dyDescent="0.3">
      <c r="A68" t="s">
        <v>1967</v>
      </c>
      <c r="B68" s="34">
        <v>20.4438</v>
      </c>
      <c r="C68" s="34">
        <v>20.725100000000001</v>
      </c>
      <c r="E68" s="2"/>
      <c r="G68"/>
    </row>
    <row r="69" spans="1:7" x14ac:dyDescent="0.3">
      <c r="A69" t="s">
        <v>1968</v>
      </c>
      <c r="B69" s="34">
        <v>18.068200000000001</v>
      </c>
      <c r="C69" s="34">
        <v>18.316800000000001</v>
      </c>
      <c r="E69" s="2"/>
      <c r="G69"/>
    </row>
    <row r="70" spans="1:7" x14ac:dyDescent="0.3">
      <c r="A70" t="s">
        <v>1989</v>
      </c>
      <c r="B70" s="34">
        <v>10.990600000000001</v>
      </c>
      <c r="C70" s="34">
        <v>10.9838</v>
      </c>
      <c r="E70" s="2"/>
      <c r="G70"/>
    </row>
    <row r="71" spans="1:7" x14ac:dyDescent="0.3">
      <c r="A71" t="s">
        <v>1990</v>
      </c>
      <c r="B71" s="34">
        <v>10.501899999999999</v>
      </c>
      <c r="C71" s="34">
        <v>10.579599999999999</v>
      </c>
      <c r="E71" s="2"/>
      <c r="G71"/>
    </row>
    <row r="72" spans="1:7" x14ac:dyDescent="0.3">
      <c r="A72" t="s">
        <v>1976</v>
      </c>
      <c r="B72" s="34" t="s">
        <v>1966</v>
      </c>
      <c r="C72" s="34" t="s">
        <v>1966</v>
      </c>
      <c r="E72" s="2"/>
      <c r="G72"/>
    </row>
    <row r="73" spans="1:7" x14ac:dyDescent="0.3">
      <c r="A73" t="s">
        <v>1991</v>
      </c>
      <c r="B73" s="34">
        <v>14.3636</v>
      </c>
      <c r="C73" s="34">
        <v>14.3636</v>
      </c>
      <c r="E73" s="2"/>
      <c r="G73"/>
    </row>
    <row r="74" spans="1:7" x14ac:dyDescent="0.3">
      <c r="A74" t="s">
        <v>1992</v>
      </c>
      <c r="B74" s="34">
        <v>19.913900000000002</v>
      </c>
      <c r="C74" s="34">
        <v>20.181799999999999</v>
      </c>
      <c r="E74" s="2"/>
      <c r="G74"/>
    </row>
    <row r="75" spans="1:7" x14ac:dyDescent="0.3">
      <c r="A75" t="s">
        <v>1993</v>
      </c>
      <c r="B75" s="34">
        <v>17.544799999999999</v>
      </c>
      <c r="C75" s="34">
        <v>17.780799999999999</v>
      </c>
      <c r="E75" s="2"/>
      <c r="G75"/>
    </row>
    <row r="76" spans="1:7" x14ac:dyDescent="0.3">
      <c r="A76" t="s">
        <v>1994</v>
      </c>
      <c r="B76" s="34">
        <v>11.121</v>
      </c>
      <c r="C76" s="34">
        <v>11.172000000000001</v>
      </c>
      <c r="E76" s="2"/>
      <c r="G76"/>
    </row>
    <row r="77" spans="1:7" x14ac:dyDescent="0.3">
      <c r="A77" t="s">
        <v>1995</v>
      </c>
      <c r="B77" s="34">
        <v>10.0899</v>
      </c>
      <c r="C77" s="34">
        <v>10.174799999999999</v>
      </c>
      <c r="E77" s="2"/>
      <c r="G77"/>
    </row>
    <row r="78" spans="1:7" x14ac:dyDescent="0.3">
      <c r="A78" t="s">
        <v>1977</v>
      </c>
      <c r="E78" s="2"/>
      <c r="G78"/>
    </row>
    <row r="80" spans="1:7" x14ac:dyDescent="0.3">
      <c r="A80" t="s">
        <v>1996</v>
      </c>
    </row>
    <row r="82" spans="1:4" x14ac:dyDescent="0.3">
      <c r="A82" s="50" t="s">
        <v>1997</v>
      </c>
      <c r="B82" s="50" t="s">
        <v>1998</v>
      </c>
      <c r="C82" s="50" t="s">
        <v>1999</v>
      </c>
      <c r="D82" s="50" t="s">
        <v>2000</v>
      </c>
    </row>
    <row r="83" spans="1:4" x14ac:dyDescent="0.3">
      <c r="A83" s="50" t="s">
        <v>2001</v>
      </c>
      <c r="B83" s="50"/>
      <c r="C83" s="50">
        <v>0.20220850000000001</v>
      </c>
      <c r="D83" s="50">
        <v>0.20220850000000001</v>
      </c>
    </row>
    <row r="84" spans="1:4" x14ac:dyDescent="0.3">
      <c r="A84" s="50" t="s">
        <v>2002</v>
      </c>
      <c r="B84" s="50"/>
      <c r="C84" s="50">
        <v>0.1577085</v>
      </c>
      <c r="D84" s="50">
        <v>0.1577085</v>
      </c>
    </row>
    <row r="85" spans="1:4" x14ac:dyDescent="0.3">
      <c r="A85" s="50" t="s">
        <v>2003</v>
      </c>
      <c r="B85" s="50"/>
      <c r="C85" s="50">
        <v>6.6532300000000003E-2</v>
      </c>
      <c r="D85" s="50">
        <v>6.6532300000000003E-2</v>
      </c>
    </row>
    <row r="86" spans="1:4" x14ac:dyDescent="0.3">
      <c r="A86" s="50" t="s">
        <v>2004</v>
      </c>
      <c r="B86" s="50"/>
      <c r="C86" s="50">
        <v>0.19252910000000001</v>
      </c>
      <c r="D86" s="50">
        <v>0.19252910000000001</v>
      </c>
    </row>
    <row r="87" spans="1:4" x14ac:dyDescent="0.3">
      <c r="A87" s="50" t="s">
        <v>2005</v>
      </c>
      <c r="B87" s="50"/>
      <c r="C87" s="50">
        <v>9.8299999999999998E-2</v>
      </c>
      <c r="D87" s="50">
        <v>9.8299999999999998E-2</v>
      </c>
    </row>
    <row r="88" spans="1:4" x14ac:dyDescent="0.3">
      <c r="A88" s="50" t="s">
        <v>2006</v>
      </c>
      <c r="B88" s="50"/>
      <c r="C88" s="50">
        <v>5.0634699999999998E-2</v>
      </c>
      <c r="D88" s="50">
        <v>5.0634699999999998E-2</v>
      </c>
    </row>
    <row r="90" spans="1:4" x14ac:dyDescent="0.3">
      <c r="A90" t="s">
        <v>1979</v>
      </c>
      <c r="B90" s="34" t="s">
        <v>90</v>
      </c>
    </row>
    <row r="91" spans="1:4" ht="28.8" x14ac:dyDescent="0.3">
      <c r="A91" s="47" t="s">
        <v>1980</v>
      </c>
      <c r="B91" s="34" t="s">
        <v>90</v>
      </c>
    </row>
    <row r="92" spans="1:4" x14ac:dyDescent="0.3">
      <c r="A92" s="47" t="s">
        <v>1981</v>
      </c>
      <c r="B92" s="34" t="s">
        <v>90</v>
      </c>
    </row>
    <row r="93" spans="1:4" x14ac:dyDescent="0.3">
      <c r="A93" t="s">
        <v>1982</v>
      </c>
      <c r="B93" s="49">
        <v>6.4551999999999996</v>
      </c>
    </row>
    <row r="94" spans="1:4" ht="28.8" x14ac:dyDescent="0.3">
      <c r="A94" s="47" t="s">
        <v>1983</v>
      </c>
      <c r="B94" s="34" t="s">
        <v>90</v>
      </c>
    </row>
    <row r="95" spans="1:4" ht="28.8" x14ac:dyDescent="0.3">
      <c r="A95" s="47" t="s">
        <v>1984</v>
      </c>
      <c r="B95" s="34" t="s">
        <v>90</v>
      </c>
    </row>
    <row r="96" spans="1:4" x14ac:dyDescent="0.3">
      <c r="A96" t="s">
        <v>2116</v>
      </c>
      <c r="B96" s="34" t="s">
        <v>90</v>
      </c>
    </row>
    <row r="97" spans="1:6" x14ac:dyDescent="0.3">
      <c r="A97" t="s">
        <v>2117</v>
      </c>
      <c r="B97" s="34" t="s">
        <v>90</v>
      </c>
    </row>
    <row r="100" spans="1:6" ht="28.8" x14ac:dyDescent="0.3">
      <c r="A100" s="67" t="s">
        <v>2167</v>
      </c>
      <c r="B100" s="57" t="s">
        <v>2168</v>
      </c>
      <c r="C100" s="57" t="s">
        <v>2125</v>
      </c>
      <c r="D100" s="77" t="s">
        <v>2126</v>
      </c>
      <c r="E100" s="77" t="s">
        <v>2125</v>
      </c>
      <c r="F100" s="77" t="s">
        <v>2126</v>
      </c>
    </row>
    <row r="101" spans="1:6" ht="69.599999999999994" customHeight="1" x14ac:dyDescent="0.3">
      <c r="A101" s="72" t="str">
        <f>HYPERLINK("[EDEL_Portfolio Monthly Notes 31-Aug-2022.xlsx]EDBPDF!A1","Edelweiss Banking and PSU Debt Fund")</f>
        <v>Edelweiss Banking and PSU Debt Fund</v>
      </c>
      <c r="B101" s="58"/>
      <c r="C101" s="62" t="s">
        <v>2134</v>
      </c>
      <c r="D101" s="58"/>
      <c r="E101" s="59" t="s">
        <v>2135</v>
      </c>
      <c r="F101" s="58"/>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BF07-850C-41C0-A026-927CF3CF6974}">
  <dimension ref="A1:H92"/>
  <sheetViews>
    <sheetView showGridLines="0" workbookViewId="0">
      <pane ySplit="4" topLeftCell="A81" activePane="bottomLeft" state="frozen"/>
      <selection sqref="A1:B1"/>
      <selection pane="bottomLeft" activeCell="A91" sqref="A91:D91"/>
    </sheetView>
  </sheetViews>
  <sheetFormatPr defaultRowHeight="14.4" x14ac:dyDescent="0.3"/>
  <cols>
    <col min="1" max="1" width="73" customWidth="1"/>
    <col min="2" max="2" width="15.77734375" customWidth="1"/>
    <col min="3" max="3" width="26.6640625" customWidth="1"/>
    <col min="4" max="4" width="15.21875" customWidth="1"/>
    <col min="5" max="5" width="16.44140625" customWidth="1"/>
    <col min="6" max="6" width="15.21875" customWidth="1"/>
    <col min="7" max="7" width="5.77734375" style="2" bestFit="1" customWidth="1"/>
    <col min="12" max="12" width="65.77734375" bestFit="1" customWidth="1"/>
    <col min="13" max="13" width="10" bestFit="1" customWidth="1"/>
    <col min="14" max="14" width="9.77734375" bestFit="1" customWidth="1"/>
    <col min="15" max="15" width="14.77734375" bestFit="1" customWidth="1"/>
    <col min="16" max="16" width="11.6640625" bestFit="1" customWidth="1"/>
  </cols>
  <sheetData>
    <row r="1" spans="1:8" ht="18" x14ac:dyDescent="0.3">
      <c r="A1" s="65" t="s">
        <v>21</v>
      </c>
      <c r="B1" s="65"/>
      <c r="C1" s="65"/>
      <c r="D1" s="65"/>
      <c r="E1" s="65"/>
      <c r="F1" s="65"/>
      <c r="G1" s="65"/>
      <c r="H1" s="51" t="str">
        <f>HYPERLINK("[EDEL_Portfolio Monthly 31-Aug-2022.xlsx]Index!A1","Index")</f>
        <v>Index</v>
      </c>
    </row>
    <row r="2" spans="1:8" ht="18" x14ac:dyDescent="0.3">
      <c r="A2" s="65" t="s">
        <v>22</v>
      </c>
      <c r="B2" s="65"/>
      <c r="C2" s="65"/>
      <c r="D2" s="65"/>
      <c r="E2" s="65"/>
      <c r="F2" s="65"/>
      <c r="G2" s="65"/>
    </row>
    <row r="4" spans="1:8" ht="24" x14ac:dyDescent="0.3">
      <c r="A4" s="3" t="s">
        <v>0</v>
      </c>
      <c r="B4" s="3" t="s">
        <v>1</v>
      </c>
      <c r="C4" s="3" t="s">
        <v>5</v>
      </c>
      <c r="D4" s="4" t="s">
        <v>2</v>
      </c>
      <c r="E4" s="5" t="s">
        <v>4</v>
      </c>
      <c r="F4" s="5" t="s">
        <v>3</v>
      </c>
      <c r="G4" s="6" t="s">
        <v>6</v>
      </c>
    </row>
    <row r="5" spans="1:8" x14ac:dyDescent="0.3">
      <c r="A5" s="7"/>
      <c r="B5" s="29"/>
      <c r="C5" s="29"/>
      <c r="D5" s="8"/>
      <c r="E5" s="9"/>
      <c r="F5" s="10"/>
      <c r="G5" s="11"/>
    </row>
    <row r="6" spans="1:8" x14ac:dyDescent="0.3">
      <c r="A6" s="12"/>
      <c r="B6" s="30"/>
      <c r="C6" s="30"/>
      <c r="D6" s="13"/>
      <c r="E6" s="14"/>
      <c r="F6" s="15"/>
      <c r="G6" s="15"/>
    </row>
    <row r="7" spans="1:8" x14ac:dyDescent="0.3">
      <c r="A7" s="16" t="s">
        <v>89</v>
      </c>
      <c r="B7" s="30"/>
      <c r="C7" s="30"/>
      <c r="D7" s="13"/>
      <c r="E7" s="14" t="s">
        <v>90</v>
      </c>
      <c r="F7" s="15" t="s">
        <v>90</v>
      </c>
      <c r="G7" s="15"/>
    </row>
    <row r="8" spans="1:8" x14ac:dyDescent="0.3">
      <c r="A8" s="12"/>
      <c r="B8" s="30"/>
      <c r="C8" s="30"/>
      <c r="D8" s="13"/>
      <c r="E8" s="14"/>
      <c r="F8" s="15"/>
      <c r="G8" s="15"/>
    </row>
    <row r="9" spans="1:8" x14ac:dyDescent="0.3">
      <c r="A9" s="16" t="s">
        <v>136</v>
      </c>
      <c r="B9" s="30"/>
      <c r="C9" s="30"/>
      <c r="D9" s="13"/>
      <c r="E9" s="14"/>
      <c r="F9" s="15"/>
      <c r="G9" s="15"/>
    </row>
    <row r="10" spans="1:8" x14ac:dyDescent="0.3">
      <c r="A10" s="16" t="s">
        <v>137</v>
      </c>
      <c r="B10" s="30"/>
      <c r="C10" s="30"/>
      <c r="D10" s="13"/>
      <c r="E10" s="14"/>
      <c r="F10" s="15"/>
      <c r="G10" s="15"/>
    </row>
    <row r="11" spans="1:8" x14ac:dyDescent="0.3">
      <c r="A11" s="12" t="s">
        <v>525</v>
      </c>
      <c r="B11" s="30" t="s">
        <v>526</v>
      </c>
      <c r="C11" s="30" t="s">
        <v>140</v>
      </c>
      <c r="D11" s="13">
        <v>6000000</v>
      </c>
      <c r="E11" s="14">
        <v>6029.31</v>
      </c>
      <c r="F11" s="15">
        <v>8.14E-2</v>
      </c>
      <c r="G11" s="15">
        <v>6.9800000000000001E-2</v>
      </c>
    </row>
    <row r="12" spans="1:8" x14ac:dyDescent="0.3">
      <c r="A12" s="12" t="s">
        <v>527</v>
      </c>
      <c r="B12" s="30" t="s">
        <v>528</v>
      </c>
      <c r="C12" s="30" t="s">
        <v>140</v>
      </c>
      <c r="D12" s="13">
        <v>5500000</v>
      </c>
      <c r="E12" s="14">
        <v>5304.14</v>
      </c>
      <c r="F12" s="15">
        <v>7.1599999999999997E-2</v>
      </c>
      <c r="G12" s="15">
        <v>7.0900000000000005E-2</v>
      </c>
    </row>
    <row r="13" spans="1:8" x14ac:dyDescent="0.3">
      <c r="A13" s="12" t="s">
        <v>529</v>
      </c>
      <c r="B13" s="30" t="s">
        <v>530</v>
      </c>
      <c r="C13" s="30" t="s">
        <v>140</v>
      </c>
      <c r="D13" s="13">
        <v>5000000</v>
      </c>
      <c r="E13" s="14">
        <v>5137.04</v>
      </c>
      <c r="F13" s="15">
        <v>6.93E-2</v>
      </c>
      <c r="G13" s="15">
        <v>7.0849999999999996E-2</v>
      </c>
    </row>
    <row r="14" spans="1:8" x14ac:dyDescent="0.3">
      <c r="A14" s="12" t="s">
        <v>531</v>
      </c>
      <c r="B14" s="30" t="s">
        <v>532</v>
      </c>
      <c r="C14" s="30" t="s">
        <v>140</v>
      </c>
      <c r="D14" s="13">
        <v>3500000</v>
      </c>
      <c r="E14" s="14">
        <v>3527.3</v>
      </c>
      <c r="F14" s="15">
        <v>4.7600000000000003E-2</v>
      </c>
      <c r="G14" s="15">
        <v>7.0300000000000001E-2</v>
      </c>
    </row>
    <row r="15" spans="1:8" x14ac:dyDescent="0.3">
      <c r="A15" s="12" t="s">
        <v>533</v>
      </c>
      <c r="B15" s="30" t="s">
        <v>534</v>
      </c>
      <c r="C15" s="30" t="s">
        <v>145</v>
      </c>
      <c r="D15" s="13">
        <v>2500000</v>
      </c>
      <c r="E15" s="14">
        <v>2540.04</v>
      </c>
      <c r="F15" s="15">
        <v>3.4299999999999997E-2</v>
      </c>
      <c r="G15" s="15">
        <v>6.9000000000000006E-2</v>
      </c>
    </row>
    <row r="16" spans="1:8" x14ac:dyDescent="0.3">
      <c r="A16" s="12" t="s">
        <v>535</v>
      </c>
      <c r="B16" s="30" t="s">
        <v>536</v>
      </c>
      <c r="C16" s="30" t="s">
        <v>140</v>
      </c>
      <c r="D16" s="13">
        <v>2500000</v>
      </c>
      <c r="E16" s="14">
        <v>2460.61</v>
      </c>
      <c r="F16" s="15">
        <v>3.32E-2</v>
      </c>
      <c r="G16" s="15">
        <v>7.0900000000000005E-2</v>
      </c>
    </row>
    <row r="17" spans="1:7" x14ac:dyDescent="0.3">
      <c r="A17" s="12" t="s">
        <v>537</v>
      </c>
      <c r="B17" s="30" t="s">
        <v>538</v>
      </c>
      <c r="C17" s="30" t="s">
        <v>145</v>
      </c>
      <c r="D17" s="13">
        <v>2000000</v>
      </c>
      <c r="E17" s="14">
        <v>2007.7</v>
      </c>
      <c r="F17" s="15">
        <v>2.7099999999999999E-2</v>
      </c>
      <c r="G17" s="15">
        <v>7.0900000000000005E-2</v>
      </c>
    </row>
    <row r="18" spans="1:7" x14ac:dyDescent="0.3">
      <c r="A18" s="12" t="s">
        <v>539</v>
      </c>
      <c r="B18" s="30" t="s">
        <v>540</v>
      </c>
      <c r="C18" s="30" t="s">
        <v>140</v>
      </c>
      <c r="D18" s="13">
        <v>2000000</v>
      </c>
      <c r="E18" s="14">
        <v>2005.02</v>
      </c>
      <c r="F18" s="15">
        <v>2.7099999999999999E-2</v>
      </c>
      <c r="G18" s="15">
        <v>7.0449999999999999E-2</v>
      </c>
    </row>
    <row r="19" spans="1:7" x14ac:dyDescent="0.3">
      <c r="A19" s="12" t="s">
        <v>541</v>
      </c>
      <c r="B19" s="30" t="s">
        <v>542</v>
      </c>
      <c r="C19" s="30" t="s">
        <v>145</v>
      </c>
      <c r="D19" s="13">
        <v>1000000</v>
      </c>
      <c r="E19" s="14">
        <v>1001.86</v>
      </c>
      <c r="F19" s="15">
        <v>1.35E-2</v>
      </c>
      <c r="G19" s="15">
        <v>7.0537000000000002E-2</v>
      </c>
    </row>
    <row r="20" spans="1:7" x14ac:dyDescent="0.3">
      <c r="A20" s="12" t="s">
        <v>543</v>
      </c>
      <c r="B20" s="30" t="s">
        <v>544</v>
      </c>
      <c r="C20" s="30" t="s">
        <v>140</v>
      </c>
      <c r="D20" s="13">
        <v>500000</v>
      </c>
      <c r="E20" s="14">
        <v>520.72</v>
      </c>
      <c r="F20" s="15">
        <v>7.0000000000000001E-3</v>
      </c>
      <c r="G20" s="15">
        <v>7.0849999999999996E-2</v>
      </c>
    </row>
    <row r="21" spans="1:7" x14ac:dyDescent="0.3">
      <c r="A21" s="12" t="s">
        <v>545</v>
      </c>
      <c r="B21" s="30" t="s">
        <v>546</v>
      </c>
      <c r="C21" s="30" t="s">
        <v>140</v>
      </c>
      <c r="D21" s="13">
        <v>500000</v>
      </c>
      <c r="E21" s="14">
        <v>517.48</v>
      </c>
      <c r="F21" s="15">
        <v>7.0000000000000001E-3</v>
      </c>
      <c r="G21" s="15">
        <v>6.93E-2</v>
      </c>
    </row>
    <row r="22" spans="1:7" x14ac:dyDescent="0.3">
      <c r="A22" s="12" t="s">
        <v>547</v>
      </c>
      <c r="B22" s="30" t="s">
        <v>548</v>
      </c>
      <c r="C22" s="30" t="s">
        <v>145</v>
      </c>
      <c r="D22" s="13">
        <v>500000</v>
      </c>
      <c r="E22" s="14">
        <v>500.31</v>
      </c>
      <c r="F22" s="15">
        <v>6.7999999999999996E-3</v>
      </c>
      <c r="G22" s="15">
        <v>7.2749999999999995E-2</v>
      </c>
    </row>
    <row r="23" spans="1:7" x14ac:dyDescent="0.3">
      <c r="A23" s="16" t="s">
        <v>104</v>
      </c>
      <c r="B23" s="31"/>
      <c r="C23" s="31"/>
      <c r="D23" s="17"/>
      <c r="E23" s="18">
        <v>31551.53</v>
      </c>
      <c r="F23" s="19">
        <v>0.4259</v>
      </c>
      <c r="G23" s="20"/>
    </row>
    <row r="24" spans="1:7" x14ac:dyDescent="0.3">
      <c r="A24" s="16" t="s">
        <v>549</v>
      </c>
      <c r="B24" s="30"/>
      <c r="C24" s="30"/>
      <c r="D24" s="13"/>
      <c r="E24" s="14"/>
      <c r="F24" s="15"/>
      <c r="G24" s="15"/>
    </row>
    <row r="25" spans="1:7" x14ac:dyDescent="0.3">
      <c r="A25" s="12" t="s">
        <v>550</v>
      </c>
      <c r="B25" s="30" t="s">
        <v>551</v>
      </c>
      <c r="C25" s="30" t="s">
        <v>95</v>
      </c>
      <c r="D25" s="13">
        <v>5000000</v>
      </c>
      <c r="E25" s="14">
        <v>5157.04</v>
      </c>
      <c r="F25" s="15">
        <v>6.9599999999999995E-2</v>
      </c>
      <c r="G25" s="15">
        <v>6.9456000000000004E-2</v>
      </c>
    </row>
    <row r="26" spans="1:7" x14ac:dyDescent="0.3">
      <c r="A26" s="12" t="s">
        <v>552</v>
      </c>
      <c r="B26" s="30" t="s">
        <v>553</v>
      </c>
      <c r="C26" s="30" t="s">
        <v>95</v>
      </c>
      <c r="D26" s="13">
        <v>3500000</v>
      </c>
      <c r="E26" s="14">
        <v>3619.66</v>
      </c>
      <c r="F26" s="15">
        <v>4.8899999999999999E-2</v>
      </c>
      <c r="G26" s="15">
        <v>6.9877999999999996E-2</v>
      </c>
    </row>
    <row r="27" spans="1:7" x14ac:dyDescent="0.3">
      <c r="A27" s="12" t="s">
        <v>554</v>
      </c>
      <c r="B27" s="30" t="s">
        <v>555</v>
      </c>
      <c r="C27" s="30" t="s">
        <v>95</v>
      </c>
      <c r="D27" s="13">
        <v>2500000</v>
      </c>
      <c r="E27" s="14">
        <v>2584.81</v>
      </c>
      <c r="F27" s="15">
        <v>3.49E-2</v>
      </c>
      <c r="G27" s="15">
        <v>6.9977999999999999E-2</v>
      </c>
    </row>
    <row r="28" spans="1:7" x14ac:dyDescent="0.3">
      <c r="A28" s="12" t="s">
        <v>556</v>
      </c>
      <c r="B28" s="30" t="s">
        <v>557</v>
      </c>
      <c r="C28" s="30" t="s">
        <v>95</v>
      </c>
      <c r="D28" s="13">
        <v>2500000</v>
      </c>
      <c r="E28" s="14">
        <v>2584.2399999999998</v>
      </c>
      <c r="F28" s="15">
        <v>3.49E-2</v>
      </c>
      <c r="G28" s="15">
        <v>6.9828000000000001E-2</v>
      </c>
    </row>
    <row r="29" spans="1:7" x14ac:dyDescent="0.3">
      <c r="A29" s="12" t="s">
        <v>558</v>
      </c>
      <c r="B29" s="30" t="s">
        <v>559</v>
      </c>
      <c r="C29" s="30" t="s">
        <v>95</v>
      </c>
      <c r="D29" s="13">
        <v>2500000</v>
      </c>
      <c r="E29" s="14">
        <v>2582.5100000000002</v>
      </c>
      <c r="F29" s="15">
        <v>3.49E-2</v>
      </c>
      <c r="G29" s="15">
        <v>7.0227999999999999E-2</v>
      </c>
    </row>
    <row r="30" spans="1:7" x14ac:dyDescent="0.3">
      <c r="A30" s="12" t="s">
        <v>560</v>
      </c>
      <c r="B30" s="30" t="s">
        <v>561</v>
      </c>
      <c r="C30" s="30" t="s">
        <v>95</v>
      </c>
      <c r="D30" s="13">
        <v>2500000</v>
      </c>
      <c r="E30" s="14">
        <v>2576.5</v>
      </c>
      <c r="F30" s="15">
        <v>3.4799999999999998E-2</v>
      </c>
      <c r="G30" s="15">
        <v>6.9869000000000001E-2</v>
      </c>
    </row>
    <row r="31" spans="1:7" x14ac:dyDescent="0.3">
      <c r="A31" s="12" t="s">
        <v>562</v>
      </c>
      <c r="B31" s="30" t="s">
        <v>563</v>
      </c>
      <c r="C31" s="30" t="s">
        <v>95</v>
      </c>
      <c r="D31" s="13">
        <v>2500000</v>
      </c>
      <c r="E31" s="14">
        <v>2571.35</v>
      </c>
      <c r="F31" s="15">
        <v>3.4700000000000002E-2</v>
      </c>
      <c r="G31" s="15">
        <v>6.9625000000000006E-2</v>
      </c>
    </row>
    <row r="32" spans="1:7" x14ac:dyDescent="0.3">
      <c r="A32" s="12" t="s">
        <v>564</v>
      </c>
      <c r="B32" s="30" t="s">
        <v>565</v>
      </c>
      <c r="C32" s="30" t="s">
        <v>95</v>
      </c>
      <c r="D32" s="13">
        <v>2500000</v>
      </c>
      <c r="E32" s="14">
        <v>2569.5</v>
      </c>
      <c r="F32" s="15">
        <v>3.4700000000000002E-2</v>
      </c>
      <c r="G32" s="15">
        <v>6.9587999999999997E-2</v>
      </c>
    </row>
    <row r="33" spans="1:7" x14ac:dyDescent="0.3">
      <c r="A33" s="12" t="s">
        <v>566</v>
      </c>
      <c r="B33" s="30" t="s">
        <v>567</v>
      </c>
      <c r="C33" s="30" t="s">
        <v>95</v>
      </c>
      <c r="D33" s="13">
        <v>2500000</v>
      </c>
      <c r="E33" s="14">
        <v>2557.5500000000002</v>
      </c>
      <c r="F33" s="15">
        <v>3.4500000000000003E-2</v>
      </c>
      <c r="G33" s="15">
        <v>6.9356000000000001E-2</v>
      </c>
    </row>
    <row r="34" spans="1:7" x14ac:dyDescent="0.3">
      <c r="A34" s="12" t="s">
        <v>568</v>
      </c>
      <c r="B34" s="30" t="s">
        <v>569</v>
      </c>
      <c r="C34" s="30" t="s">
        <v>95</v>
      </c>
      <c r="D34" s="13">
        <v>2000000</v>
      </c>
      <c r="E34" s="14">
        <v>2061.39</v>
      </c>
      <c r="F34" s="15">
        <v>2.7799999999999998E-2</v>
      </c>
      <c r="G34" s="15">
        <v>6.9663000000000003E-2</v>
      </c>
    </row>
    <row r="35" spans="1:7" x14ac:dyDescent="0.3">
      <c r="A35" s="12" t="s">
        <v>570</v>
      </c>
      <c r="B35" s="30" t="s">
        <v>571</v>
      </c>
      <c r="C35" s="30" t="s">
        <v>95</v>
      </c>
      <c r="D35" s="13">
        <v>2000000</v>
      </c>
      <c r="E35" s="14">
        <v>2060.64</v>
      </c>
      <c r="F35" s="15">
        <v>2.7799999999999998E-2</v>
      </c>
      <c r="G35" s="15">
        <v>6.9617999999999999E-2</v>
      </c>
    </row>
    <row r="36" spans="1:7" x14ac:dyDescent="0.3">
      <c r="A36" s="12" t="s">
        <v>572</v>
      </c>
      <c r="B36" s="30" t="s">
        <v>573</v>
      </c>
      <c r="C36" s="30" t="s">
        <v>95</v>
      </c>
      <c r="D36" s="13">
        <v>2000000</v>
      </c>
      <c r="E36" s="14">
        <v>2059.91</v>
      </c>
      <c r="F36" s="15">
        <v>2.7799999999999998E-2</v>
      </c>
      <c r="G36" s="15">
        <v>7.0022000000000001E-2</v>
      </c>
    </row>
    <row r="37" spans="1:7" x14ac:dyDescent="0.3">
      <c r="A37" s="12" t="s">
        <v>574</v>
      </c>
      <c r="B37" s="30" t="s">
        <v>575</v>
      </c>
      <c r="C37" s="30" t="s">
        <v>95</v>
      </c>
      <c r="D37" s="13">
        <v>2000000</v>
      </c>
      <c r="E37" s="14">
        <v>2054.84</v>
      </c>
      <c r="F37" s="15">
        <v>2.7699999999999999E-2</v>
      </c>
      <c r="G37" s="15">
        <v>6.9625000000000006E-2</v>
      </c>
    </row>
    <row r="38" spans="1:7" x14ac:dyDescent="0.3">
      <c r="A38" s="12" t="s">
        <v>576</v>
      </c>
      <c r="B38" s="30" t="s">
        <v>577</v>
      </c>
      <c r="C38" s="30" t="s">
        <v>95</v>
      </c>
      <c r="D38" s="13">
        <v>1000000</v>
      </c>
      <c r="E38" s="14">
        <v>1034.6400000000001</v>
      </c>
      <c r="F38" s="15">
        <v>1.4E-2</v>
      </c>
      <c r="G38" s="15">
        <v>7.0022000000000001E-2</v>
      </c>
    </row>
    <row r="39" spans="1:7" x14ac:dyDescent="0.3">
      <c r="A39" s="12" t="s">
        <v>578</v>
      </c>
      <c r="B39" s="30" t="s">
        <v>579</v>
      </c>
      <c r="C39" s="30" t="s">
        <v>95</v>
      </c>
      <c r="D39" s="13">
        <v>1000000</v>
      </c>
      <c r="E39" s="14">
        <v>1032.05</v>
      </c>
      <c r="F39" s="15">
        <v>1.3899999999999999E-2</v>
      </c>
      <c r="G39" s="15">
        <v>6.9762000000000005E-2</v>
      </c>
    </row>
    <row r="40" spans="1:7" x14ac:dyDescent="0.3">
      <c r="A40" s="12" t="s">
        <v>580</v>
      </c>
      <c r="B40" s="30" t="s">
        <v>581</v>
      </c>
      <c r="C40" s="30" t="s">
        <v>95</v>
      </c>
      <c r="D40" s="13">
        <v>1000000</v>
      </c>
      <c r="E40" s="14">
        <v>1031.95</v>
      </c>
      <c r="F40" s="15">
        <v>1.3899999999999999E-2</v>
      </c>
      <c r="G40" s="15">
        <v>6.9571999999999995E-2</v>
      </c>
    </row>
    <row r="41" spans="1:7" x14ac:dyDescent="0.3">
      <c r="A41" s="12" t="s">
        <v>582</v>
      </c>
      <c r="B41" s="30" t="s">
        <v>583</v>
      </c>
      <c r="C41" s="30" t="s">
        <v>95</v>
      </c>
      <c r="D41" s="13">
        <v>1000000</v>
      </c>
      <c r="E41" s="14">
        <v>976.08</v>
      </c>
      <c r="F41" s="15">
        <v>1.32E-2</v>
      </c>
      <c r="G41" s="15">
        <v>6.9318000000000005E-2</v>
      </c>
    </row>
    <row r="42" spans="1:7" x14ac:dyDescent="0.3">
      <c r="A42" s="12" t="s">
        <v>584</v>
      </c>
      <c r="B42" s="30" t="s">
        <v>585</v>
      </c>
      <c r="C42" s="30" t="s">
        <v>95</v>
      </c>
      <c r="D42" s="13">
        <v>500000</v>
      </c>
      <c r="E42" s="14">
        <v>516.9</v>
      </c>
      <c r="F42" s="15">
        <v>7.0000000000000001E-3</v>
      </c>
      <c r="G42" s="15">
        <v>6.9828000000000001E-2</v>
      </c>
    </row>
    <row r="43" spans="1:7" x14ac:dyDescent="0.3">
      <c r="A43" s="12" t="s">
        <v>586</v>
      </c>
      <c r="B43" s="30" t="s">
        <v>587</v>
      </c>
      <c r="C43" s="30" t="s">
        <v>95</v>
      </c>
      <c r="D43" s="13">
        <v>500000</v>
      </c>
      <c r="E43" s="14">
        <v>516.86</v>
      </c>
      <c r="F43" s="15">
        <v>7.0000000000000001E-3</v>
      </c>
      <c r="G43" s="15">
        <v>6.9763000000000006E-2</v>
      </c>
    </row>
    <row r="44" spans="1:7" x14ac:dyDescent="0.3">
      <c r="A44" s="12" t="s">
        <v>588</v>
      </c>
      <c r="B44" s="30" t="s">
        <v>589</v>
      </c>
      <c r="C44" s="30" t="s">
        <v>95</v>
      </c>
      <c r="D44" s="13">
        <v>500000</v>
      </c>
      <c r="E44" s="14">
        <v>514.46</v>
      </c>
      <c r="F44" s="15">
        <v>6.8999999999999999E-3</v>
      </c>
      <c r="G44" s="15">
        <v>6.9587999999999997E-2</v>
      </c>
    </row>
    <row r="45" spans="1:7" x14ac:dyDescent="0.3">
      <c r="A45" s="16" t="s">
        <v>104</v>
      </c>
      <c r="B45" s="31"/>
      <c r="C45" s="31"/>
      <c r="D45" s="17"/>
      <c r="E45" s="18">
        <v>40662.879999999997</v>
      </c>
      <c r="F45" s="19">
        <v>0.54890000000000005</v>
      </c>
      <c r="G45" s="20"/>
    </row>
    <row r="46" spans="1:7" x14ac:dyDescent="0.3">
      <c r="A46" s="12"/>
      <c r="B46" s="30"/>
      <c r="C46" s="30"/>
      <c r="D46" s="13"/>
      <c r="E46" s="14"/>
      <c r="F46" s="15"/>
      <c r="G46" s="15"/>
    </row>
    <row r="47" spans="1:7" x14ac:dyDescent="0.3">
      <c r="A47" s="12"/>
      <c r="B47" s="30"/>
      <c r="C47" s="30"/>
      <c r="D47" s="13"/>
      <c r="E47" s="14"/>
      <c r="F47" s="15"/>
      <c r="G47" s="15"/>
    </row>
    <row r="48" spans="1:7" x14ac:dyDescent="0.3">
      <c r="A48" s="16" t="s">
        <v>200</v>
      </c>
      <c r="B48" s="30"/>
      <c r="C48" s="30"/>
      <c r="D48" s="13"/>
      <c r="E48" s="14"/>
      <c r="F48" s="15"/>
      <c r="G48" s="15"/>
    </row>
    <row r="49" spans="1:7" x14ac:dyDescent="0.3">
      <c r="A49" s="16" t="s">
        <v>104</v>
      </c>
      <c r="B49" s="30"/>
      <c r="C49" s="30"/>
      <c r="D49" s="13"/>
      <c r="E49" s="35" t="s">
        <v>90</v>
      </c>
      <c r="F49" s="36" t="s">
        <v>90</v>
      </c>
      <c r="G49" s="15"/>
    </row>
    <row r="50" spans="1:7" x14ac:dyDescent="0.3">
      <c r="A50" s="12"/>
      <c r="B50" s="30"/>
      <c r="C50" s="30"/>
      <c r="D50" s="13"/>
      <c r="E50" s="14"/>
      <c r="F50" s="15"/>
      <c r="G50" s="15"/>
    </row>
    <row r="51" spans="1:7" x14ac:dyDescent="0.3">
      <c r="A51" s="16" t="s">
        <v>201</v>
      </c>
      <c r="B51" s="30"/>
      <c r="C51" s="30"/>
      <c r="D51" s="13"/>
      <c r="E51" s="14"/>
      <c r="F51" s="15"/>
      <c r="G51" s="15"/>
    </row>
    <row r="52" spans="1:7" x14ac:dyDescent="0.3">
      <c r="A52" s="16" t="s">
        <v>104</v>
      </c>
      <c r="B52" s="30"/>
      <c r="C52" s="30"/>
      <c r="D52" s="13"/>
      <c r="E52" s="35" t="s">
        <v>90</v>
      </c>
      <c r="F52" s="36" t="s">
        <v>90</v>
      </c>
      <c r="G52" s="15"/>
    </row>
    <row r="53" spans="1:7" x14ac:dyDescent="0.3">
      <c r="A53" s="12"/>
      <c r="B53" s="30"/>
      <c r="C53" s="30"/>
      <c r="D53" s="13"/>
      <c r="E53" s="14"/>
      <c r="F53" s="15"/>
      <c r="G53" s="15"/>
    </row>
    <row r="54" spans="1:7" x14ac:dyDescent="0.3">
      <c r="A54" s="21" t="s">
        <v>128</v>
      </c>
      <c r="B54" s="32"/>
      <c r="C54" s="32"/>
      <c r="D54" s="22"/>
      <c r="E54" s="18">
        <v>72214.41</v>
      </c>
      <c r="F54" s="19">
        <v>0.9748</v>
      </c>
      <c r="G54" s="20"/>
    </row>
    <row r="55" spans="1:7" x14ac:dyDescent="0.3">
      <c r="A55" s="12"/>
      <c r="B55" s="30"/>
      <c r="C55" s="30"/>
      <c r="D55" s="13"/>
      <c r="E55" s="14"/>
      <c r="F55" s="15"/>
      <c r="G55" s="15"/>
    </row>
    <row r="56" spans="1:7" x14ac:dyDescent="0.3">
      <c r="A56" s="12"/>
      <c r="B56" s="30"/>
      <c r="C56" s="30"/>
      <c r="D56" s="13"/>
      <c r="E56" s="14"/>
      <c r="F56" s="15"/>
      <c r="G56" s="15"/>
    </row>
    <row r="57" spans="1:7" x14ac:dyDescent="0.3">
      <c r="A57" s="16" t="s">
        <v>129</v>
      </c>
      <c r="B57" s="30"/>
      <c r="C57" s="30"/>
      <c r="D57" s="13"/>
      <c r="E57" s="14"/>
      <c r="F57" s="15"/>
      <c r="G57" s="15"/>
    </row>
    <row r="58" spans="1:7" x14ac:dyDescent="0.3">
      <c r="A58" s="12" t="s">
        <v>130</v>
      </c>
      <c r="B58" s="30"/>
      <c r="C58" s="30"/>
      <c r="D58" s="13"/>
      <c r="E58" s="14">
        <v>336.9</v>
      </c>
      <c r="F58" s="15">
        <v>4.4999999999999997E-3</v>
      </c>
      <c r="G58" s="15">
        <v>5.4016000000000002E-2</v>
      </c>
    </row>
    <row r="59" spans="1:7" x14ac:dyDescent="0.3">
      <c r="A59" s="16" t="s">
        <v>104</v>
      </c>
      <c r="B59" s="31"/>
      <c r="C59" s="31"/>
      <c r="D59" s="17"/>
      <c r="E59" s="18">
        <v>336.9</v>
      </c>
      <c r="F59" s="19">
        <v>4.4999999999999997E-3</v>
      </c>
      <c r="G59" s="20"/>
    </row>
    <row r="60" spans="1:7" x14ac:dyDescent="0.3">
      <c r="A60" s="12"/>
      <c r="B60" s="30"/>
      <c r="C60" s="30"/>
      <c r="D60" s="13"/>
      <c r="E60" s="14"/>
      <c r="F60" s="15"/>
      <c r="G60" s="15"/>
    </row>
    <row r="61" spans="1:7" x14ac:dyDescent="0.3">
      <c r="A61" s="21" t="s">
        <v>128</v>
      </c>
      <c r="B61" s="32"/>
      <c r="C61" s="32"/>
      <c r="D61" s="22"/>
      <c r="E61" s="18">
        <v>336.9</v>
      </c>
      <c r="F61" s="19">
        <v>4.4999999999999997E-3</v>
      </c>
      <c r="G61" s="20"/>
    </row>
    <row r="62" spans="1:7" x14ac:dyDescent="0.3">
      <c r="A62" s="12" t="s">
        <v>131</v>
      </c>
      <c r="B62" s="30"/>
      <c r="C62" s="30"/>
      <c r="D62" s="13"/>
      <c r="E62" s="14">
        <v>1631.9434097999999</v>
      </c>
      <c r="F62" s="15">
        <v>2.2027000000000001E-2</v>
      </c>
      <c r="G62" s="15"/>
    </row>
    <row r="63" spans="1:7" x14ac:dyDescent="0.3">
      <c r="A63" s="12" t="s">
        <v>132</v>
      </c>
      <c r="B63" s="30"/>
      <c r="C63" s="30"/>
      <c r="D63" s="13"/>
      <c r="E63" s="23">
        <v>-95.513409800000005</v>
      </c>
      <c r="F63" s="24">
        <v>-1.3270000000000001E-3</v>
      </c>
      <c r="G63" s="15">
        <v>5.4016000000000002E-2</v>
      </c>
    </row>
    <row r="64" spans="1:7" x14ac:dyDescent="0.3">
      <c r="A64" s="25" t="s">
        <v>133</v>
      </c>
      <c r="B64" s="33"/>
      <c r="C64" s="33"/>
      <c r="D64" s="26"/>
      <c r="E64" s="27">
        <v>74087.740000000005</v>
      </c>
      <c r="F64" s="28">
        <v>1</v>
      </c>
      <c r="G64" s="28"/>
    </row>
    <row r="66" spans="1:7" x14ac:dyDescent="0.3">
      <c r="A66" s="1" t="s">
        <v>135</v>
      </c>
    </row>
    <row r="69" spans="1:7" x14ac:dyDescent="0.3">
      <c r="A69" s="1" t="s">
        <v>1959</v>
      </c>
    </row>
    <row r="70" spans="1:7" x14ac:dyDescent="0.3">
      <c r="A70" s="47" t="s">
        <v>1960</v>
      </c>
      <c r="B70" s="34" t="s">
        <v>90</v>
      </c>
    </row>
    <row r="71" spans="1:7" x14ac:dyDescent="0.3">
      <c r="A71" t="s">
        <v>1961</v>
      </c>
    </row>
    <row r="72" spans="1:7" x14ac:dyDescent="0.3">
      <c r="A72" t="s">
        <v>1962</v>
      </c>
      <c r="B72" t="s">
        <v>1963</v>
      </c>
      <c r="C72" t="s">
        <v>1963</v>
      </c>
    </row>
    <row r="73" spans="1:7" x14ac:dyDescent="0.3">
      <c r="B73" s="48">
        <v>44771</v>
      </c>
      <c r="C73" s="48">
        <v>44803</v>
      </c>
    </row>
    <row r="74" spans="1:7" x14ac:dyDescent="0.3">
      <c r="A74" t="s">
        <v>2007</v>
      </c>
      <c r="B74">
        <v>9.9582999999999995</v>
      </c>
      <c r="C74">
        <v>10.044600000000001</v>
      </c>
      <c r="E74" s="2"/>
      <c r="G74"/>
    </row>
    <row r="75" spans="1:7" x14ac:dyDescent="0.3">
      <c r="A75" t="s">
        <v>1968</v>
      </c>
      <c r="B75">
        <v>9.9585000000000008</v>
      </c>
      <c r="C75">
        <v>10.0448</v>
      </c>
      <c r="E75" s="2"/>
      <c r="G75"/>
    </row>
    <row r="76" spans="1:7" x14ac:dyDescent="0.3">
      <c r="A76" t="s">
        <v>2008</v>
      </c>
      <c r="B76">
        <v>9.9505999999999997</v>
      </c>
      <c r="C76">
        <v>10.0351</v>
      </c>
      <c r="E76" s="2"/>
      <c r="G76"/>
    </row>
    <row r="77" spans="1:7" x14ac:dyDescent="0.3">
      <c r="A77" t="s">
        <v>1993</v>
      </c>
      <c r="B77">
        <v>9.9506999999999994</v>
      </c>
      <c r="C77">
        <v>10.035299999999999</v>
      </c>
      <c r="E77" s="2"/>
      <c r="G77"/>
    </row>
    <row r="78" spans="1:7" x14ac:dyDescent="0.3">
      <c r="E78" s="2"/>
      <c r="G78"/>
    </row>
    <row r="79" spans="1:7" x14ac:dyDescent="0.3">
      <c r="A79" t="s">
        <v>1978</v>
      </c>
      <c r="B79" s="34" t="s">
        <v>90</v>
      </c>
    </row>
    <row r="80" spans="1:7" x14ac:dyDescent="0.3">
      <c r="A80" t="s">
        <v>1979</v>
      </c>
      <c r="B80" s="34" t="s">
        <v>90</v>
      </c>
    </row>
    <row r="81" spans="1:4" ht="28.8" x14ac:dyDescent="0.3">
      <c r="A81" s="47" t="s">
        <v>1980</v>
      </c>
      <c r="B81" s="34" t="s">
        <v>90</v>
      </c>
    </row>
    <row r="82" spans="1:4" x14ac:dyDescent="0.3">
      <c r="A82" s="47" t="s">
        <v>1981</v>
      </c>
      <c r="B82" s="34" t="s">
        <v>90</v>
      </c>
    </row>
    <row r="83" spans="1:4" x14ac:dyDescent="0.3">
      <c r="A83" t="s">
        <v>1982</v>
      </c>
      <c r="B83" s="49">
        <v>2.8323200000000002</v>
      </c>
    </row>
    <row r="84" spans="1:4" ht="28.8" x14ac:dyDescent="0.3">
      <c r="A84" s="47" t="s">
        <v>1983</v>
      </c>
      <c r="B84" s="34" t="s">
        <v>90</v>
      </c>
    </row>
    <row r="85" spans="1:4" ht="28.8" x14ac:dyDescent="0.3">
      <c r="A85" s="47" t="s">
        <v>1984</v>
      </c>
      <c r="B85" s="34" t="s">
        <v>90</v>
      </c>
    </row>
    <row r="86" spans="1:4" x14ac:dyDescent="0.3">
      <c r="A86" t="s">
        <v>2116</v>
      </c>
      <c r="B86" s="34" t="s">
        <v>90</v>
      </c>
    </row>
    <row r="87" spans="1:4" x14ac:dyDescent="0.3">
      <c r="A87" t="s">
        <v>2117</v>
      </c>
      <c r="B87" s="34" t="s">
        <v>90</v>
      </c>
    </row>
    <row r="91" spans="1:4" ht="28.8" x14ac:dyDescent="0.3">
      <c r="A91" s="67" t="s">
        <v>2167</v>
      </c>
      <c r="B91" s="57" t="s">
        <v>2168</v>
      </c>
      <c r="C91" s="57" t="s">
        <v>2125</v>
      </c>
      <c r="D91" s="77" t="s">
        <v>2126</v>
      </c>
    </row>
    <row r="92" spans="1:4" ht="78" customHeight="1" x14ac:dyDescent="0.3">
      <c r="A92" s="72" t="str">
        <f>HYPERLINK("[EDEL_Portfolio Monthly Notes 31-Aug-2022.xlsx]EDCPSF!A1","Edelweiss CRL PSU PL SDL 50 50 Oct-25 FD")</f>
        <v>Edelweiss CRL PSU PL SDL 50 50 Oct-25 FD</v>
      </c>
      <c r="B92" s="61"/>
      <c r="C92" s="59" t="s">
        <v>2136</v>
      </c>
      <c r="D92" s="61"/>
    </row>
  </sheetData>
  <mergeCells count="2">
    <mergeCell ref="A1:G1"/>
    <mergeCell ref="A2:G2"/>
  </mergeCells>
  <pageMargins left="0.7" right="0.7" top="0.75" bottom="0.75" header="0.3" footer="0.3"/>
  <pageSetup orientation="portrait" horizontalDpi="300" verticalDpi="300" r:id="rId1"/>
  <headerFooter>
    <oddHeader>&amp;L&amp;"Arial"&amp;9&amp;K0078D7INTERNAL&amp;1#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Index</vt:lpstr>
      <vt:lpstr>EDACBF</vt:lpstr>
      <vt:lpstr>EDBE23</vt:lpstr>
      <vt:lpstr>EDBE25</vt:lpstr>
      <vt:lpstr>EDBE30</vt:lpstr>
      <vt:lpstr>EDBE31</vt:lpstr>
      <vt:lpstr>EDBE32</vt:lpstr>
      <vt:lpstr>EDBPDF</vt:lpstr>
      <vt:lpstr>EDCPSF</vt:lpstr>
      <vt:lpstr>EDFF23</vt:lpstr>
      <vt:lpstr>EDFF25</vt:lpstr>
      <vt:lpstr>EDFF30</vt:lpstr>
      <vt:lpstr>EDFF31</vt:lpstr>
      <vt:lpstr>EDFF32</vt:lpstr>
      <vt:lpstr>EDGSEC</vt:lpstr>
      <vt:lpstr>EDNP27</vt:lpstr>
      <vt:lpstr>EDNPSF</vt:lpstr>
      <vt:lpstr>EDONTF</vt:lpstr>
      <vt:lpstr>EEARBF</vt:lpstr>
      <vt:lpstr>EEARFD</vt:lpstr>
      <vt:lpstr>EEDGEF</vt:lpstr>
      <vt:lpstr>EEECRF</vt:lpstr>
      <vt:lpstr>EEELSS</vt:lpstr>
      <vt:lpstr>EEEQTF</vt:lpstr>
      <vt:lpstr>EEESCF</vt:lpstr>
      <vt:lpstr>EEESSF</vt:lpstr>
      <vt:lpstr>EEFOCF</vt:lpstr>
      <vt:lpstr>EEIF30</vt:lpstr>
      <vt:lpstr>EEIF50</vt:lpstr>
      <vt:lpstr>EELMIF</vt:lpstr>
      <vt:lpstr>EEMOF1</vt:lpstr>
      <vt:lpstr>EENFBA</vt:lpstr>
      <vt:lpstr>EEPRUA</vt:lpstr>
      <vt:lpstr>EESMCF</vt:lpstr>
      <vt:lpstr>ELLIQF</vt:lpstr>
      <vt:lpstr>EOASEF</vt:lpstr>
      <vt:lpstr>EOCHIF</vt:lpstr>
      <vt:lpstr>EODWHF</vt:lpstr>
      <vt:lpstr>EOEDOF</vt:lpstr>
      <vt:lpstr>EOEMOP</vt:lpstr>
      <vt:lpstr>EOUSEF</vt:lpstr>
      <vt:lpstr>EOUSTF</vt:lpstr>
    </vt:vector>
  </TitlesOfParts>
  <Company>greysoft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g.greysoft.001</dc:creator>
  <cp:lastModifiedBy>Ankita Sarolia - AMC</cp:lastModifiedBy>
  <dcterms:created xsi:type="dcterms:W3CDTF">2015-12-17T12:36:10Z</dcterms:created>
  <dcterms:modified xsi:type="dcterms:W3CDTF">2022-09-08T12:04:56Z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1461198@zone1.scb.net</vt:lpwstr>
  </property>
  <property fmtid="{D5CDD505-2E9C-101B-9397-08002B2CF9AE}" pid="5" name="MSIP_Label_840e60c6-cef6-4cc0-a98d-364c7249d74b_SetDate">
    <vt:lpwstr>2020-10-16T06:35:36.3989200Z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8285df02-1b76-4a57-81e3-4dc8176ab3c1</vt:lpwstr>
  </property>
  <property fmtid="{D5CDD505-2E9C-101B-9397-08002B2CF9AE}" pid="9" name="MSIP_Label_840e60c6-cef6-4cc0-a98d-364c7249d74b_Extended_MSFT_Method">
    <vt:lpwstr>Manual</vt:lpwstr>
  </property>
  <property fmtid="{D5CDD505-2E9C-101B-9397-08002B2CF9AE}" pid="10" name="MSIP_Label_fae7b159-da8a-4f43-b4ed-ba6115f6e9fb_Enabled">
    <vt:lpwstr>true</vt:lpwstr>
  </property>
  <property fmtid="{D5CDD505-2E9C-101B-9397-08002B2CF9AE}" pid="11" name="MSIP_Label_fae7b159-da8a-4f43-b4ed-ba6115f6e9fb_SetDate">
    <vt:lpwstr>2022-09-08T11:27:08Z</vt:lpwstr>
  </property>
  <property fmtid="{D5CDD505-2E9C-101B-9397-08002B2CF9AE}" pid="12" name="MSIP_Label_fae7b159-da8a-4f43-b4ed-ba6115f6e9fb_Method">
    <vt:lpwstr>Standard</vt:lpwstr>
  </property>
  <property fmtid="{D5CDD505-2E9C-101B-9397-08002B2CF9AE}" pid="13" name="MSIP_Label_fae7b159-da8a-4f43-b4ed-ba6115f6e9fb_Name">
    <vt:lpwstr>Internal_0</vt:lpwstr>
  </property>
  <property fmtid="{D5CDD505-2E9C-101B-9397-08002B2CF9AE}" pid="14" name="MSIP_Label_fae7b159-da8a-4f43-b4ed-ba6115f6e9fb_SiteId">
    <vt:lpwstr>76fd78b2-83b7-4fc7-b5ba-5f59f5beb8cc</vt:lpwstr>
  </property>
  <property fmtid="{D5CDD505-2E9C-101B-9397-08002B2CF9AE}" pid="15" name="MSIP_Label_fae7b159-da8a-4f43-b4ed-ba6115f6e9fb_ActionId">
    <vt:lpwstr>be2f4d55-d152-4406-b2ef-e32339569e39</vt:lpwstr>
  </property>
  <property fmtid="{D5CDD505-2E9C-101B-9397-08002B2CF9AE}" pid="16" name="MSIP_Label_fae7b159-da8a-4f43-b4ed-ba6115f6e9fb_ContentBits">
    <vt:lpwstr>0</vt:lpwstr>
  </property>
</Properties>
</file>